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U:\Pôle aménagement &amp; développement\Pépinière d'entreprises\Faisceau Sud\01 - CANDIDATS\00 - DOCUMENTS TYPES\Dossier de candidature &amp; financier\"/>
    </mc:Choice>
  </mc:AlternateContent>
  <xr:revisionPtr revIDLastSave="0" documentId="13_ncr:1_{E09B77A7-BBA0-4F94-9B96-26D191705443}" xr6:coauthVersionLast="47" xr6:coauthVersionMax="47" xr10:uidLastSave="{00000000-0000-0000-0000-000000000000}"/>
  <bookViews>
    <workbookView xWindow="-108" yWindow="-108" windowWidth="23256" windowHeight="12576" xr2:uid="{B85368E5-1080-4D32-A66E-E373E7A269C8}"/>
  </bookViews>
  <sheets>
    <sheet name="Données à saisir" sheetId="2" r:id="rId1"/>
    <sheet name="Plan financier à imprimer" sheetId="3" r:id="rId2"/>
  </sheets>
  <definedNames>
    <definedName name="_xlnm.Print_Area" localSheetId="0">'Données à saisir'!$1:$156</definedName>
    <definedName name="_xlnm.Print_Area" localSheetId="1">'Plan financier à imprimer'!$A$1:$CG$49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95" i="2" l="1"/>
  <c r="E94" i="2"/>
  <c r="E93" i="2"/>
  <c r="F66" i="2"/>
  <c r="F65" i="2"/>
  <c r="F64" i="2"/>
  <c r="F63" i="2"/>
  <c r="F62" i="2"/>
  <c r="F61" i="2"/>
  <c r="BY49" i="3"/>
  <c r="BO49" i="3"/>
  <c r="BF49" i="3"/>
  <c r="AW49" i="3"/>
  <c r="AL49" i="3"/>
  <c r="AC49" i="3"/>
  <c r="T49" i="3"/>
  <c r="K49" i="3"/>
  <c r="B143" i="2"/>
  <c r="B147" i="2"/>
  <c r="X10" i="3"/>
  <c r="H47" i="3"/>
  <c r="Q14" i="3"/>
  <c r="Q15" i="3"/>
  <c r="Q16" i="3"/>
  <c r="Q17" i="3"/>
  <c r="Q18" i="3"/>
  <c r="Q19" i="3"/>
  <c r="Q20" i="3"/>
  <c r="Q21" i="3"/>
  <c r="Q22" i="3"/>
  <c r="Q25" i="3"/>
  <c r="Q26" i="3"/>
  <c r="G139" i="2"/>
  <c r="Z15" i="3"/>
  <c r="X15" i="3"/>
  <c r="Q46" i="3"/>
  <c r="BJ22" i="3" s="1"/>
  <c r="BR18" i="3" s="1"/>
  <c r="CF18" i="3" s="1"/>
  <c r="K46" i="3"/>
  <c r="AC45" i="3"/>
  <c r="Q45" i="3"/>
  <c r="K45" i="3"/>
  <c r="Q44" i="3"/>
  <c r="K44" i="3"/>
  <c r="C41" i="3"/>
  <c r="Q43" i="3"/>
  <c r="O43" i="3"/>
  <c r="N43" i="3"/>
  <c r="K43" i="3"/>
  <c r="C38" i="3"/>
  <c r="Q42" i="3"/>
  <c r="O42" i="3"/>
  <c r="N42" i="3"/>
  <c r="K42" i="3"/>
  <c r="C37" i="3"/>
  <c r="Q41" i="3"/>
  <c r="O41" i="3"/>
  <c r="N41" i="3"/>
  <c r="K41" i="3"/>
  <c r="AF40" i="3"/>
  <c r="AI39" i="3"/>
  <c r="AH39" i="3"/>
  <c r="AG39" i="3"/>
  <c r="BY32" i="3" s="1"/>
  <c r="Q39" i="3"/>
  <c r="K39" i="3"/>
  <c r="AZ38" i="3"/>
  <c r="Q38" i="3"/>
  <c r="K38" i="3"/>
  <c r="AI37" i="3"/>
  <c r="AH37" i="3"/>
  <c r="AG37" i="3"/>
  <c r="CC30" i="3" s="1"/>
  <c r="AZ36" i="3"/>
  <c r="AI36" i="3"/>
  <c r="AS19" i="3" s="1"/>
  <c r="AH36" i="3"/>
  <c r="AQ19" i="3" s="1"/>
  <c r="AG36" i="3"/>
  <c r="BZ29" i="3" s="1"/>
  <c r="AI33" i="3"/>
  <c r="AH33" i="3"/>
  <c r="AG33" i="3"/>
  <c r="AC33" i="3"/>
  <c r="C33" i="3"/>
  <c r="X9" i="3" s="1"/>
  <c r="X11" i="3" s="1"/>
  <c r="AI32" i="3"/>
  <c r="AH32" i="3"/>
  <c r="AG32" i="3"/>
  <c r="AC32" i="3"/>
  <c r="AI31" i="3"/>
  <c r="AH31" i="3"/>
  <c r="AG31" i="3"/>
  <c r="AC31" i="3"/>
  <c r="Q31" i="3"/>
  <c r="BI28" i="3" s="1"/>
  <c r="K31" i="3"/>
  <c r="AI30" i="3"/>
  <c r="AH30" i="3"/>
  <c r="AG30" i="3"/>
  <c r="AC30" i="3"/>
  <c r="Q30" i="3"/>
  <c r="BR25" i="3" s="1"/>
  <c r="K30" i="3"/>
  <c r="AI29" i="3"/>
  <c r="AH29" i="3"/>
  <c r="AG29" i="3"/>
  <c r="AC29" i="3"/>
  <c r="AI28" i="3"/>
  <c r="AH28" i="3"/>
  <c r="AG28" i="3"/>
  <c r="AC28" i="3"/>
  <c r="Q28" i="3"/>
  <c r="K28" i="3"/>
  <c r="T46" i="3" s="1"/>
  <c r="C28" i="3"/>
  <c r="AI27" i="3"/>
  <c r="AH27" i="3"/>
  <c r="AG27" i="3"/>
  <c r="AC27" i="3"/>
  <c r="Q27" i="3"/>
  <c r="K27" i="3"/>
  <c r="T45" i="3" s="1"/>
  <c r="AI26" i="3"/>
  <c r="AH26" i="3"/>
  <c r="AG26" i="3"/>
  <c r="AC26" i="3"/>
  <c r="K26" i="3"/>
  <c r="T44" i="3" s="1"/>
  <c r="AI25" i="3"/>
  <c r="AH25" i="3"/>
  <c r="AG25" i="3"/>
  <c r="AC25" i="3"/>
  <c r="K25" i="3"/>
  <c r="T43" i="3" s="1"/>
  <c r="AI24" i="3"/>
  <c r="AH24" i="3"/>
  <c r="AG24" i="3"/>
  <c r="AC24" i="3"/>
  <c r="Q24" i="3"/>
  <c r="K24" i="3"/>
  <c r="T42" i="3" s="1"/>
  <c r="AI23" i="3"/>
  <c r="AH23" i="3"/>
  <c r="AG23" i="3"/>
  <c r="AC23" i="3"/>
  <c r="C23" i="3"/>
  <c r="AI22" i="3"/>
  <c r="AH22" i="3"/>
  <c r="AG22" i="3"/>
  <c r="AC22" i="3"/>
  <c r="K22" i="3"/>
  <c r="T37" i="3" s="1"/>
  <c r="AI21" i="3"/>
  <c r="AH21" i="3"/>
  <c r="AG21" i="3"/>
  <c r="AC21" i="3"/>
  <c r="K21" i="3"/>
  <c r="T36" i="3" s="1"/>
  <c r="AI20" i="3"/>
  <c r="AH20" i="3"/>
  <c r="AG20" i="3"/>
  <c r="AC20" i="3"/>
  <c r="K20" i="3"/>
  <c r="AI19" i="3"/>
  <c r="AH19" i="3"/>
  <c r="AG19" i="3"/>
  <c r="AC19" i="3"/>
  <c r="Z19" i="3"/>
  <c r="Y19" i="3"/>
  <c r="X19" i="3"/>
  <c r="K19" i="3"/>
  <c r="AI18" i="3"/>
  <c r="AH18" i="3"/>
  <c r="AG18" i="3"/>
  <c r="AC18" i="3"/>
  <c r="K18" i="3"/>
  <c r="K17" i="3"/>
  <c r="T35" i="3" s="1"/>
  <c r="K16" i="3"/>
  <c r="Y15" i="3"/>
  <c r="K15" i="3"/>
  <c r="T34" i="3" s="1"/>
  <c r="K14" i="3"/>
  <c r="Q13" i="3"/>
  <c r="K13" i="3"/>
  <c r="T33" i="3" s="1"/>
  <c r="CA7" i="3"/>
  <c r="BQ7" i="3"/>
  <c r="BH7" i="3"/>
  <c r="AY7" i="3"/>
  <c r="AN7" i="3"/>
  <c r="AE7" i="3"/>
  <c r="V7" i="3"/>
  <c r="M7" i="3"/>
  <c r="CA6" i="3"/>
  <c r="BQ6" i="3"/>
  <c r="BH6" i="3"/>
  <c r="AY6" i="3"/>
  <c r="AN6" i="3"/>
  <c r="AE6" i="3"/>
  <c r="V6" i="3"/>
  <c r="M6" i="3"/>
  <c r="BX41" i="3"/>
  <c r="BW41" i="3"/>
  <c r="BV32" i="3"/>
  <c r="BO35" i="3"/>
  <c r="BO33" i="3"/>
  <c r="BO32" i="3"/>
  <c r="BO31" i="3"/>
  <c r="BO30" i="3"/>
  <c r="BO29" i="3"/>
  <c r="I147" i="2"/>
  <c r="H147" i="2"/>
  <c r="G147" i="2"/>
  <c r="D147" i="2"/>
  <c r="I146" i="2"/>
  <c r="H146" i="2"/>
  <c r="G146" i="2"/>
  <c r="D146" i="2"/>
  <c r="C146" i="2"/>
  <c r="C147" i="2" s="1"/>
  <c r="B146" i="2"/>
  <c r="I145" i="2"/>
  <c r="H145" i="2"/>
  <c r="G145" i="2"/>
  <c r="D145" i="2"/>
  <c r="C145" i="2"/>
  <c r="B145" i="2"/>
  <c r="I144" i="2"/>
  <c r="H144" i="2"/>
  <c r="D144" i="2"/>
  <c r="C144" i="2"/>
  <c r="B144" i="2"/>
  <c r="I143" i="2"/>
  <c r="H143" i="2"/>
  <c r="D143" i="2"/>
  <c r="C143" i="2"/>
  <c r="I139" i="2"/>
  <c r="H139" i="2"/>
  <c r="D139" i="2"/>
  <c r="AI38" i="3" s="1"/>
  <c r="C139" i="2"/>
  <c r="AH38" i="3" s="1"/>
  <c r="B139" i="2"/>
  <c r="X21" i="3" s="1"/>
  <c r="I114" i="2"/>
  <c r="CE20" i="3" s="1"/>
  <c r="D114" i="2"/>
  <c r="CE19" i="3" s="1"/>
  <c r="I113" i="2"/>
  <c r="CD20" i="3" s="1"/>
  <c r="D113" i="2"/>
  <c r="CD19" i="3" s="1"/>
  <c r="CD27" i="3" s="1"/>
  <c r="I112" i="2"/>
  <c r="CC20" i="3" s="1"/>
  <c r="D112" i="2"/>
  <c r="CC19" i="3" s="1"/>
  <c r="CC27" i="3" s="1"/>
  <c r="I111" i="2"/>
  <c r="CB20" i="3" s="1"/>
  <c r="D111" i="2"/>
  <c r="CB19" i="3" s="1"/>
  <c r="CB27" i="3" s="1"/>
  <c r="I110" i="2"/>
  <c r="CA20" i="3" s="1"/>
  <c r="D110" i="2"/>
  <c r="CA19" i="3" s="1"/>
  <c r="I109" i="2"/>
  <c r="BZ20" i="3" s="1"/>
  <c r="D109" i="2"/>
  <c r="BZ19" i="3" s="1"/>
  <c r="I108" i="2"/>
  <c r="BY20" i="3" s="1"/>
  <c r="D108" i="2"/>
  <c r="BY19" i="3" s="1"/>
  <c r="BY27" i="3" s="1"/>
  <c r="I107" i="2"/>
  <c r="BV20" i="3" s="1"/>
  <c r="D107" i="2"/>
  <c r="BV19" i="3" s="1"/>
  <c r="BV27" i="3" s="1"/>
  <c r="I106" i="2"/>
  <c r="BU20" i="3" s="1"/>
  <c r="D106" i="2"/>
  <c r="BU19" i="3" s="1"/>
  <c r="BU27" i="3" s="1"/>
  <c r="I105" i="2"/>
  <c r="BT20" i="3" s="1"/>
  <c r="D105" i="2"/>
  <c r="BT19" i="3" s="1"/>
  <c r="I104" i="2"/>
  <c r="BS20" i="3" s="1"/>
  <c r="D104" i="2"/>
  <c r="BS19" i="3" s="1"/>
  <c r="BS27" i="3" s="1"/>
  <c r="I103" i="2"/>
  <c r="D103" i="2"/>
  <c r="D97" i="2"/>
  <c r="C97" i="2"/>
  <c r="B97" i="2"/>
  <c r="L72" i="2"/>
  <c r="K72" i="2"/>
  <c r="I72" i="2"/>
  <c r="H72" i="2"/>
  <c r="D72" i="2"/>
  <c r="J72" i="2" s="1"/>
  <c r="B72" i="2"/>
  <c r="L71" i="2"/>
  <c r="K71" i="2"/>
  <c r="I71" i="2"/>
  <c r="H71" i="2"/>
  <c r="D71" i="2"/>
  <c r="J71" i="2" s="1"/>
  <c r="B71" i="2"/>
  <c r="L70" i="2"/>
  <c r="K70" i="2"/>
  <c r="I70" i="2"/>
  <c r="H70" i="2"/>
  <c r="D70" i="2"/>
  <c r="J70" i="2" s="1"/>
  <c r="B70" i="2"/>
  <c r="B67" i="2"/>
  <c r="B54" i="2"/>
  <c r="A54" i="2"/>
  <c r="B53" i="2"/>
  <c r="C53" i="2" s="1"/>
  <c r="D53" i="2" s="1"/>
  <c r="A53" i="2"/>
  <c r="B52" i="2"/>
  <c r="A52" i="2"/>
  <c r="B51" i="2"/>
  <c r="A51" i="2"/>
  <c r="B50" i="2"/>
  <c r="C50" i="2" s="1"/>
  <c r="X42" i="3" s="1"/>
  <c r="A50" i="2"/>
  <c r="B49" i="2"/>
  <c r="A49" i="2"/>
  <c r="B48" i="2"/>
  <c r="A48" i="2"/>
  <c r="J47" i="2"/>
  <c r="K47" i="2" s="1"/>
  <c r="J46" i="2"/>
  <c r="J45" i="2"/>
  <c r="K45" i="2" s="1"/>
  <c r="B44" i="2"/>
  <c r="A44" i="2"/>
  <c r="J43" i="2"/>
  <c r="K43" i="2" s="1"/>
  <c r="B42" i="2"/>
  <c r="A42" i="2"/>
  <c r="J41" i="2"/>
  <c r="K41" i="2" s="1"/>
  <c r="B40" i="2"/>
  <c r="C40" i="2" s="1"/>
  <c r="A40" i="2"/>
  <c r="B39" i="2"/>
  <c r="B34" i="2"/>
  <c r="Z21" i="3" l="1"/>
  <c r="AG38" i="3"/>
  <c r="CA31" i="3" s="1"/>
  <c r="BJ21" i="3"/>
  <c r="BR17" i="3" s="1"/>
  <c r="CF17" i="3" s="1"/>
  <c r="CA32" i="3"/>
  <c r="BS30" i="3"/>
  <c r="CA30" i="3"/>
  <c r="BS29" i="3"/>
  <c r="BZ30" i="3"/>
  <c r="Z20" i="3"/>
  <c r="Y16" i="3"/>
  <c r="Y21" i="3"/>
  <c r="Z16" i="3"/>
  <c r="E72" i="2"/>
  <c r="G72" i="2" s="1"/>
  <c r="E70" i="2"/>
  <c r="F70" i="2" s="1"/>
  <c r="L73" i="2"/>
  <c r="E71" i="2"/>
  <c r="G71" i="2" s="1"/>
  <c r="AI17" i="3"/>
  <c r="AS17" i="3" s="1"/>
  <c r="AH17" i="3"/>
  <c r="AQ17" i="3" s="1"/>
  <c r="CC29" i="3"/>
  <c r="BV29" i="3"/>
  <c r="BR29" i="3"/>
  <c r="CA29" i="3"/>
  <c r="CB29" i="3"/>
  <c r="L43" i="2"/>
  <c r="M43" i="2" s="1"/>
  <c r="C72" i="2"/>
  <c r="Q40" i="3"/>
  <c r="BJ20" i="3" s="1"/>
  <c r="BR16" i="3" s="1"/>
  <c r="CF16" i="3" s="1"/>
  <c r="AH42" i="3"/>
  <c r="AQ24" i="3" s="1"/>
  <c r="AQ25" i="3" s="1"/>
  <c r="K73" i="2"/>
  <c r="J73" i="2"/>
  <c r="CB26" i="3" s="1"/>
  <c r="AO45" i="3"/>
  <c r="BJ17" i="3" s="1"/>
  <c r="AI42" i="3"/>
  <c r="AS24" i="3" s="1"/>
  <c r="AS25" i="3" s="1"/>
  <c r="AQ45" i="3"/>
  <c r="BK17" i="3" s="1"/>
  <c r="AS45" i="3"/>
  <c r="BL17" i="3" s="1"/>
  <c r="C70" i="2"/>
  <c r="Q37" i="3"/>
  <c r="C67" i="2"/>
  <c r="E53" i="2"/>
  <c r="Z45" i="3" s="1"/>
  <c r="Y45" i="3"/>
  <c r="X45" i="3"/>
  <c r="L41" i="2"/>
  <c r="M41" i="2" s="1"/>
  <c r="AG40" i="3"/>
  <c r="BU33" i="3" s="1"/>
  <c r="I115" i="2"/>
  <c r="AG12" i="3" s="1"/>
  <c r="B141" i="2" s="1"/>
  <c r="BR20" i="3"/>
  <c r="CF20" i="3" s="1"/>
  <c r="BZ21" i="3"/>
  <c r="CA37" i="3"/>
  <c r="CE27" i="3"/>
  <c r="CE21" i="3"/>
  <c r="CA21" i="3"/>
  <c r="CB37" i="3"/>
  <c r="AI40" i="3"/>
  <c r="Z17" i="3" s="1"/>
  <c r="D115" i="2"/>
  <c r="AG11" i="3" s="1"/>
  <c r="BR19" i="3"/>
  <c r="BR27" i="3" s="1"/>
  <c r="CF25" i="3"/>
  <c r="BJ15" i="3"/>
  <c r="CD21" i="3"/>
  <c r="AO19" i="3"/>
  <c r="BT29" i="3"/>
  <c r="CD29" i="3"/>
  <c r="BU29" i="3"/>
  <c r="CE29" i="3"/>
  <c r="BU37" i="3"/>
  <c r="AG17" i="3"/>
  <c r="CD28" i="3" s="1"/>
  <c r="BU21" i="3"/>
  <c r="BY29" i="3"/>
  <c r="BZ27" i="3"/>
  <c r="Q23" i="3"/>
  <c r="BR23" i="3" s="1"/>
  <c r="CF23" i="3" s="1"/>
  <c r="CA27" i="3"/>
  <c r="BS37" i="3"/>
  <c r="CC37" i="3"/>
  <c r="BT21" i="3"/>
  <c r="BT37" i="3"/>
  <c r="AH40" i="3"/>
  <c r="Y17" i="3" s="1"/>
  <c r="Q12" i="3"/>
  <c r="BR22" i="3" s="1"/>
  <c r="BY21" i="3"/>
  <c r="BY37" i="3"/>
  <c r="BV21" i="3"/>
  <c r="CD37" i="3"/>
  <c r="CC21" i="3"/>
  <c r="CE37" i="3"/>
  <c r="BT27" i="3"/>
  <c r="Y20" i="3"/>
  <c r="CB21" i="3"/>
  <c r="BR30" i="3"/>
  <c r="CB30" i="3"/>
  <c r="BZ32" i="3"/>
  <c r="BV37" i="3"/>
  <c r="BT30" i="3"/>
  <c r="CD30" i="3"/>
  <c r="BR32" i="3"/>
  <c r="CB32" i="3"/>
  <c r="BZ37" i="3"/>
  <c r="BU30" i="3"/>
  <c r="CE30" i="3"/>
  <c r="BS32" i="3"/>
  <c r="CC32" i="3"/>
  <c r="BS21" i="3"/>
  <c r="BV30" i="3"/>
  <c r="BT32" i="3"/>
  <c r="CD32" i="3"/>
  <c r="BY30" i="3"/>
  <c r="BU32" i="3"/>
  <c r="CE32" i="3"/>
  <c r="L45" i="2"/>
  <c r="M45" i="2" s="1"/>
  <c r="L47" i="2"/>
  <c r="M47" i="2" s="1"/>
  <c r="C52" i="2"/>
  <c r="C42" i="2"/>
  <c r="X34" i="3" s="1"/>
  <c r="C54" i="2"/>
  <c r="X46" i="3" s="1"/>
  <c r="K46" i="2"/>
  <c r="L46" i="2" s="1"/>
  <c r="M46" i="2" s="1"/>
  <c r="C39" i="2"/>
  <c r="AG43" i="3" s="1"/>
  <c r="AO22" i="3" s="1"/>
  <c r="AO43" i="3" s="1"/>
  <c r="C48" i="2"/>
  <c r="X36" i="3" s="1"/>
  <c r="X33" i="3"/>
  <c r="C49" i="2"/>
  <c r="X37" i="3" s="1"/>
  <c r="C44" i="2"/>
  <c r="X35" i="3" s="1"/>
  <c r="C51" i="2"/>
  <c r="C71" i="2"/>
  <c r="D50" i="2"/>
  <c r="BU31" i="3" l="1"/>
  <c r="BU34" i="3" s="1"/>
  <c r="CB31" i="3"/>
  <c r="BY31" i="3"/>
  <c r="BZ31" i="3"/>
  <c r="BT31" i="3"/>
  <c r="CC31" i="3"/>
  <c r="BR31" i="3"/>
  <c r="CE31" i="3"/>
  <c r="BS31" i="3"/>
  <c r="BV31" i="3"/>
  <c r="CD31" i="3"/>
  <c r="CF29" i="3"/>
  <c r="CF19" i="3"/>
  <c r="G70" i="2"/>
  <c r="AG42" i="3" s="1"/>
  <c r="CA35" i="3" s="1"/>
  <c r="G141" i="2"/>
  <c r="F71" i="2"/>
  <c r="AG10" i="3"/>
  <c r="AO14" i="3" s="1"/>
  <c r="AP19" i="3" s="1"/>
  <c r="AH12" i="3"/>
  <c r="H141" i="2" s="1"/>
  <c r="F72" i="2"/>
  <c r="CA28" i="3"/>
  <c r="BV28" i="3"/>
  <c r="CE28" i="3"/>
  <c r="BT28" i="3"/>
  <c r="BY28" i="3"/>
  <c r="BR28" i="3"/>
  <c r="CB28" i="3"/>
  <c r="CC28" i="3"/>
  <c r="AO17" i="3"/>
  <c r="BU28" i="3"/>
  <c r="D42" i="2"/>
  <c r="Y34" i="3" s="1"/>
  <c r="Q48" i="3"/>
  <c r="BY26" i="3"/>
  <c r="CE26" i="3"/>
  <c r="BU26" i="3"/>
  <c r="BR26" i="3"/>
  <c r="BS26" i="3"/>
  <c r="CD26" i="3"/>
  <c r="BT26" i="3"/>
  <c r="CC26" i="3"/>
  <c r="BV26" i="3"/>
  <c r="BZ26" i="3"/>
  <c r="CA26" i="3"/>
  <c r="BJ19" i="3"/>
  <c r="BR15" i="3" s="1"/>
  <c r="CE33" i="3"/>
  <c r="AO20" i="3"/>
  <c r="BT33" i="3"/>
  <c r="BT34" i="3" s="1"/>
  <c r="CC33" i="3"/>
  <c r="BV33" i="3"/>
  <c r="BS33" i="3"/>
  <c r="BS34" i="3" s="1"/>
  <c r="CA33" i="3"/>
  <c r="CA34" i="3" s="1"/>
  <c r="BY33" i="3"/>
  <c r="BY34" i="3" s="1"/>
  <c r="CD33" i="3"/>
  <c r="BR33" i="3"/>
  <c r="BZ33" i="3"/>
  <c r="BZ34" i="3" s="1"/>
  <c r="CB33" i="3"/>
  <c r="X17" i="3"/>
  <c r="E50" i="2"/>
  <c r="Z42" i="3" s="1"/>
  <c r="Y42" i="3"/>
  <c r="D52" i="2"/>
  <c r="Y44" i="3" s="1"/>
  <c r="X44" i="3"/>
  <c r="D51" i="2"/>
  <c r="Y43" i="3" s="1"/>
  <c r="X43" i="3"/>
  <c r="D48" i="2"/>
  <c r="Y36" i="3" s="1"/>
  <c r="X31" i="3"/>
  <c r="F53" i="2"/>
  <c r="G53" i="2" s="1"/>
  <c r="D39" i="2"/>
  <c r="AH43" i="3" s="1"/>
  <c r="AQ22" i="3" s="1"/>
  <c r="AQ43" i="3" s="1"/>
  <c r="CF27" i="3"/>
  <c r="AS20" i="3"/>
  <c r="D40" i="2"/>
  <c r="Y33" i="3" s="1"/>
  <c r="B140" i="2"/>
  <c r="G140" i="2"/>
  <c r="AH11" i="3"/>
  <c r="AI11" i="3" s="1"/>
  <c r="AI14" i="3" s="1"/>
  <c r="AG14" i="3"/>
  <c r="AO15" i="3" s="1"/>
  <c r="BR21" i="3"/>
  <c r="CF21" i="3" s="1"/>
  <c r="BS28" i="3"/>
  <c r="BZ28" i="3"/>
  <c r="AQ20" i="3"/>
  <c r="Q32" i="3"/>
  <c r="BJ14" i="3"/>
  <c r="BR24" i="3"/>
  <c r="CF22" i="3"/>
  <c r="CF30" i="3"/>
  <c r="CF32" i="3"/>
  <c r="D44" i="2"/>
  <c r="Y35" i="3" s="1"/>
  <c r="D54" i="2"/>
  <c r="Y46" i="3" s="1"/>
  <c r="D49" i="2"/>
  <c r="Y37" i="3" s="1"/>
  <c r="CB34" i="3" l="1"/>
  <c r="CC34" i="3"/>
  <c r="CE34" i="3"/>
  <c r="AO13" i="3"/>
  <c r="BA11" i="3"/>
  <c r="BA36" i="3" s="1"/>
  <c r="BV34" i="3"/>
  <c r="CF31" i="3"/>
  <c r="C141" i="2"/>
  <c r="CD34" i="3"/>
  <c r="BR34" i="3"/>
  <c r="AP15" i="3"/>
  <c r="AI12" i="3"/>
  <c r="D141" i="2" s="1"/>
  <c r="CF28" i="3"/>
  <c r="X40" i="3"/>
  <c r="X48" i="3" s="1"/>
  <c r="E42" i="2"/>
  <c r="Z34" i="3" s="1"/>
  <c r="F50" i="2"/>
  <c r="G50" i="2" s="1"/>
  <c r="CD35" i="3"/>
  <c r="CA36" i="3"/>
  <c r="CA39" i="3" s="1"/>
  <c r="AO24" i="3"/>
  <c r="AO25" i="3" s="1"/>
  <c r="AP25" i="3" s="1"/>
  <c r="BY35" i="3"/>
  <c r="BY36" i="3" s="1"/>
  <c r="BY39" i="3" s="1"/>
  <c r="CE35" i="3"/>
  <c r="BZ35" i="3"/>
  <c r="BZ36" i="3" s="1"/>
  <c r="BZ39" i="3" s="1"/>
  <c r="CC35" i="3"/>
  <c r="BS35" i="3"/>
  <c r="BS36" i="3" s="1"/>
  <c r="BS39" i="3" s="1"/>
  <c r="BU35" i="3"/>
  <c r="BU36" i="3" s="1"/>
  <c r="BU39" i="3" s="1"/>
  <c r="BV35" i="3"/>
  <c r="CB35" i="3"/>
  <c r="CB36" i="3" s="1"/>
  <c r="CB39" i="3" s="1"/>
  <c r="BT35" i="3"/>
  <c r="BT36" i="3" s="1"/>
  <c r="BT39" i="3" s="1"/>
  <c r="BR35" i="3"/>
  <c r="CF26" i="3"/>
  <c r="E51" i="2"/>
  <c r="Z43" i="3" s="1"/>
  <c r="Y31" i="3"/>
  <c r="E40" i="2"/>
  <c r="Z33" i="3" s="1"/>
  <c r="CF33" i="3"/>
  <c r="H53" i="2"/>
  <c r="I53" i="2" s="1"/>
  <c r="E52" i="2"/>
  <c r="Y40" i="3"/>
  <c r="E48" i="2"/>
  <c r="BB16" i="3"/>
  <c r="E39" i="2"/>
  <c r="H140" i="2"/>
  <c r="AH14" i="3"/>
  <c r="AQ15" i="3" s="1"/>
  <c r="BB12" i="3" s="1"/>
  <c r="BB38" i="3" s="1"/>
  <c r="AI13" i="3"/>
  <c r="AS15" i="3"/>
  <c r="BC12" i="3" s="1"/>
  <c r="AP20" i="3"/>
  <c r="AH10" i="3"/>
  <c r="AQ13" i="3" s="1"/>
  <c r="D140" i="2"/>
  <c r="I140" i="2"/>
  <c r="AP17" i="3"/>
  <c r="AP22" i="3"/>
  <c r="AG13" i="3"/>
  <c r="AG16" i="3" s="1"/>
  <c r="AG35" i="3" s="1"/>
  <c r="AG41" i="3" s="1"/>
  <c r="AG44" i="3" s="1"/>
  <c r="BA18" i="3" s="1"/>
  <c r="C140" i="2"/>
  <c r="I141" i="2"/>
  <c r="BA12" i="3"/>
  <c r="AO16" i="3"/>
  <c r="AO18" i="3" s="1"/>
  <c r="CF24" i="3"/>
  <c r="CF15" i="3"/>
  <c r="BR37" i="3"/>
  <c r="E49" i="2"/>
  <c r="Z37" i="3" s="1"/>
  <c r="E54" i="2"/>
  <c r="Z46" i="3" s="1"/>
  <c r="E44" i="2"/>
  <c r="Z35" i="3" s="1"/>
  <c r="CC36" i="3" l="1"/>
  <c r="CC39" i="3" s="1"/>
  <c r="CE36" i="3"/>
  <c r="CE39" i="3" s="1"/>
  <c r="CD36" i="3"/>
  <c r="CD39" i="3" s="1"/>
  <c r="BV36" i="3"/>
  <c r="BV39" i="3" s="1"/>
  <c r="CF34" i="3"/>
  <c r="BR36" i="3"/>
  <c r="AI10" i="3"/>
  <c r="AS13" i="3" s="1"/>
  <c r="AH13" i="3"/>
  <c r="AH16" i="3" s="1"/>
  <c r="AH35" i="3" s="1"/>
  <c r="AH52" i="3" s="1"/>
  <c r="F42" i="2"/>
  <c r="G42" i="2" s="1"/>
  <c r="AP24" i="3"/>
  <c r="BA16" i="3"/>
  <c r="BA17" i="3" s="1"/>
  <c r="H50" i="2"/>
  <c r="I50" i="2" s="1"/>
  <c r="F40" i="2"/>
  <c r="G40" i="2" s="1"/>
  <c r="H40" i="2" s="1"/>
  <c r="I40" i="2" s="1"/>
  <c r="F51" i="2"/>
  <c r="G51" i="2" s="1"/>
  <c r="CF35" i="3"/>
  <c r="J53" i="2"/>
  <c r="K53" i="2" s="1"/>
  <c r="L53" i="2" s="1"/>
  <c r="M53" i="2" s="1"/>
  <c r="Y48" i="3"/>
  <c r="Z44" i="3"/>
  <c r="Z40" i="3" s="1"/>
  <c r="F52" i="2"/>
  <c r="F48" i="2"/>
  <c r="Z36" i="3"/>
  <c r="Z31" i="3" s="1"/>
  <c r="AI43" i="3"/>
  <c r="AS22" i="3" s="1"/>
  <c r="F39" i="2"/>
  <c r="G39" i="2" s="1"/>
  <c r="BB11" i="3"/>
  <c r="BB13" i="3"/>
  <c r="AG52" i="3"/>
  <c r="B142" i="2" s="1"/>
  <c r="AQ14" i="3"/>
  <c r="AR19" i="3" s="1"/>
  <c r="AG45" i="3"/>
  <c r="AG47" i="3" s="1"/>
  <c r="BB17" i="3"/>
  <c r="BC38" i="3"/>
  <c r="BC13" i="3"/>
  <c r="AP16" i="3"/>
  <c r="BA38" i="3"/>
  <c r="BA39" i="3" s="1"/>
  <c r="BJ16" i="3" s="1"/>
  <c r="BJ18" i="3" s="1"/>
  <c r="BA13" i="3"/>
  <c r="BA14" i="3" s="1"/>
  <c r="BA15" i="3" s="1"/>
  <c r="CF37" i="3"/>
  <c r="AO21" i="3"/>
  <c r="AP18" i="3"/>
  <c r="F44" i="2"/>
  <c r="G44" i="2" s="1"/>
  <c r="F54" i="2"/>
  <c r="G54" i="2" s="1"/>
  <c r="F49" i="2"/>
  <c r="CF36" i="3" l="1"/>
  <c r="BR39" i="3"/>
  <c r="BR40" i="3" s="1"/>
  <c r="BR41" i="3" s="1"/>
  <c r="BB14" i="3"/>
  <c r="BB15" i="3" s="1"/>
  <c r="BB19" i="3" s="1"/>
  <c r="BB21" i="3" s="1"/>
  <c r="AI16" i="3"/>
  <c r="AI35" i="3" s="1"/>
  <c r="AI52" i="3" s="1"/>
  <c r="I142" i="2" s="1"/>
  <c r="AR25" i="3"/>
  <c r="AR20" i="3"/>
  <c r="BC11" i="3"/>
  <c r="BC36" i="3" s="1"/>
  <c r="BC39" i="3" s="1"/>
  <c r="H42" i="2"/>
  <c r="I42" i="2" s="1"/>
  <c r="AS14" i="3"/>
  <c r="AT24" i="3" s="1"/>
  <c r="AR22" i="3"/>
  <c r="AR17" i="3"/>
  <c r="BA19" i="3"/>
  <c r="BA21" i="3" s="1"/>
  <c r="J50" i="2"/>
  <c r="K50" i="2" s="1"/>
  <c r="L50" i="2" s="1"/>
  <c r="M50" i="2" s="1"/>
  <c r="J40" i="2"/>
  <c r="K40" i="2" s="1"/>
  <c r="L40" i="2" s="1"/>
  <c r="M40" i="2" s="1"/>
  <c r="G52" i="2"/>
  <c r="H52" i="2" s="1"/>
  <c r="Z48" i="3"/>
  <c r="G48" i="2"/>
  <c r="H48" i="2" s="1"/>
  <c r="AS43" i="3"/>
  <c r="BC16" i="3"/>
  <c r="BC17" i="3" s="1"/>
  <c r="H39" i="2"/>
  <c r="AQ16" i="3"/>
  <c r="AQ18" i="3" s="1"/>
  <c r="AR24" i="3"/>
  <c r="BB36" i="3"/>
  <c r="BB39" i="3" s="1"/>
  <c r="BK16" i="3" s="1"/>
  <c r="BK18" i="3" s="1"/>
  <c r="AR15" i="3"/>
  <c r="AH41" i="3"/>
  <c r="H142" i="2"/>
  <c r="C142" i="2"/>
  <c r="AH45" i="3"/>
  <c r="AO23" i="3"/>
  <c r="AP21" i="3"/>
  <c r="H51" i="2"/>
  <c r="H54" i="2"/>
  <c r="I54" i="2" s="1"/>
  <c r="J54" i="2" s="1"/>
  <c r="K54" i="2" s="1"/>
  <c r="G49" i="2"/>
  <c r="H44" i="2"/>
  <c r="I44" i="2" s="1"/>
  <c r="BS38" i="3" l="1"/>
  <c r="BS40" i="3" s="1"/>
  <c r="BS41" i="3" s="1"/>
  <c r="AI41" i="3"/>
  <c r="AI44" i="3" s="1"/>
  <c r="BC18" i="3" s="1"/>
  <c r="BC14" i="3"/>
  <c r="BC15" i="3" s="1"/>
  <c r="BC19" i="3" s="1"/>
  <c r="BC21" i="3" s="1"/>
  <c r="J42" i="2"/>
  <c r="K42" i="2" s="1"/>
  <c r="L42" i="2" s="1"/>
  <c r="M42" i="2" s="1"/>
  <c r="AT20" i="3"/>
  <c r="AT15" i="3"/>
  <c r="AT19" i="3"/>
  <c r="BB20" i="3"/>
  <c r="AT22" i="3"/>
  <c r="AT25" i="3"/>
  <c r="AS16" i="3"/>
  <c r="AS18" i="3" s="1"/>
  <c r="AT18" i="3" s="1"/>
  <c r="AT17" i="3"/>
  <c r="BA20" i="3"/>
  <c r="D151" i="2" s="1"/>
  <c r="E151" i="2" s="1"/>
  <c r="AH44" i="3"/>
  <c r="BB18" i="3" s="1"/>
  <c r="I52" i="2"/>
  <c r="J52" i="2" s="1"/>
  <c r="D142" i="2"/>
  <c r="I39" i="2"/>
  <c r="J39" i="2" s="1"/>
  <c r="K39" i="2" s="1"/>
  <c r="I48" i="2"/>
  <c r="AR16" i="3"/>
  <c r="BL16" i="3"/>
  <c r="BL18" i="3" s="1"/>
  <c r="AI45" i="3"/>
  <c r="AR18" i="3"/>
  <c r="AQ21" i="3"/>
  <c r="AO26" i="3"/>
  <c r="AP23" i="3"/>
  <c r="J44" i="2"/>
  <c r="K44" i="2" s="1"/>
  <c r="L44" i="2" s="1"/>
  <c r="M44" i="2" s="1"/>
  <c r="I51" i="2"/>
  <c r="L54" i="2"/>
  <c r="M54" i="2" s="1"/>
  <c r="H49" i="2"/>
  <c r="BT38" i="3" l="1"/>
  <c r="BT40" i="3" s="1"/>
  <c r="BU38" i="3" s="1"/>
  <c r="BU40" i="3" s="1"/>
  <c r="AI47" i="3"/>
  <c r="AS21" i="3"/>
  <c r="AS23" i="3" s="1"/>
  <c r="AT16" i="3"/>
  <c r="AH47" i="3"/>
  <c r="K52" i="2"/>
  <c r="L52" i="2" s="1"/>
  <c r="M52" i="2" s="1"/>
  <c r="BC20" i="3"/>
  <c r="J48" i="2"/>
  <c r="I49" i="2"/>
  <c r="J49" i="2" s="1"/>
  <c r="K49" i="2" s="1"/>
  <c r="L49" i="2" s="1"/>
  <c r="L39" i="2"/>
  <c r="M39" i="2" s="1"/>
  <c r="AP26" i="3"/>
  <c r="AO27" i="3"/>
  <c r="AR21" i="3"/>
  <c r="AQ23" i="3"/>
  <c r="J51" i="2"/>
  <c r="K51" i="2" s="1"/>
  <c r="L51" i="2" s="1"/>
  <c r="M51" i="2" s="1"/>
  <c r="BT41" i="3" l="1"/>
  <c r="AT21" i="3"/>
  <c r="K48" i="2"/>
  <c r="L48" i="2" s="1"/>
  <c r="M48" i="2" s="1"/>
  <c r="M49" i="2"/>
  <c r="BV38" i="3"/>
  <c r="BV40" i="3" s="1"/>
  <c r="BU41" i="3"/>
  <c r="AS26" i="3"/>
  <c r="AT23" i="3"/>
  <c r="AO28" i="3"/>
  <c r="AP28" i="3" s="1"/>
  <c r="AP27" i="3"/>
  <c r="AO42" i="3"/>
  <c r="AO44" i="3" s="1"/>
  <c r="AR23" i="3"/>
  <c r="AQ26" i="3"/>
  <c r="AO46" i="3" l="1"/>
  <c r="BJ23" i="3"/>
  <c r="BJ24" i="3" s="1"/>
  <c r="BJ25" i="3" s="1"/>
  <c r="BJ26" i="3" s="1"/>
  <c r="AS27" i="3"/>
  <c r="AT26" i="3"/>
  <c r="AQ27" i="3"/>
  <c r="AR26" i="3"/>
  <c r="BY38" i="3"/>
  <c r="BY40" i="3" s="1"/>
  <c r="BV41" i="3"/>
  <c r="BY41" i="3" l="1"/>
  <c r="BZ38" i="3"/>
  <c r="BZ40" i="3" s="1"/>
  <c r="AT27" i="3"/>
  <c r="AS42" i="3"/>
  <c r="AS44" i="3" s="1"/>
  <c r="AS28" i="3"/>
  <c r="AT28" i="3" s="1"/>
  <c r="AQ28" i="3"/>
  <c r="AR28" i="3" s="1"/>
  <c r="AR27" i="3"/>
  <c r="AQ42" i="3"/>
  <c r="AQ44" i="3" s="1"/>
  <c r="BK23" i="3" l="1"/>
  <c r="BK24" i="3" s="1"/>
  <c r="BK25" i="3" s="1"/>
  <c r="BK26" i="3" s="1"/>
  <c r="AQ46" i="3"/>
  <c r="AS46" i="3"/>
  <c r="BL23" i="3"/>
  <c r="BL24" i="3" s="1"/>
  <c r="BL25" i="3" s="1"/>
  <c r="BZ41" i="3"/>
  <c r="CA38" i="3"/>
  <c r="CA40" i="3" s="1"/>
  <c r="CA41" i="3" l="1"/>
  <c r="CB38" i="3"/>
  <c r="CB40" i="3" s="1"/>
  <c r="BL26" i="3"/>
  <c r="CB41" i="3" l="1"/>
  <c r="CC38" i="3"/>
  <c r="CC40" i="3" s="1"/>
  <c r="CD38" i="3" l="1"/>
  <c r="CD40" i="3" s="1"/>
  <c r="CC41" i="3"/>
  <c r="CE38" i="3" l="1"/>
  <c r="CE40" i="3" s="1"/>
  <c r="CE41" i="3" s="1"/>
  <c r="CD41" i="3"/>
  <c r="CF41" i="3" l="1"/>
  <c r="D155" i="2" s="1"/>
  <c r="E155" i="2" s="1"/>
</calcChain>
</file>

<file path=xl/sharedStrings.xml><?xml version="1.0" encoding="utf-8"?>
<sst xmlns="http://schemas.openxmlformats.org/spreadsheetml/2006/main" count="426" uniqueCount="296">
  <si>
    <t>Investissements et financements</t>
  </si>
  <si>
    <t>Salaires et charges sociales</t>
  </si>
  <si>
    <t>Compte de résultats prévisionnel sur 3 ans</t>
  </si>
  <si>
    <t>Soldes intermédiaires de gestion</t>
  </si>
  <si>
    <t>Seuil de rentabilité économique</t>
  </si>
  <si>
    <t>Plan de financement à trois ans</t>
  </si>
  <si>
    <t>Budget prévisionnel de trésorerie</t>
  </si>
  <si>
    <t>Budget prévisionnel de trésorerie (suite)</t>
  </si>
  <si>
    <t>Projet :</t>
  </si>
  <si>
    <t>Hors TVA</t>
  </si>
  <si>
    <t>Porteur de projet :</t>
  </si>
  <si>
    <t>Année 1</t>
  </si>
  <si>
    <t>Année 2</t>
  </si>
  <si>
    <t>Année 3</t>
  </si>
  <si>
    <t xml:space="preserve"> INVESTISSEMENTS</t>
  </si>
  <si>
    <t>Montant € hors taxes</t>
  </si>
  <si>
    <t>Statut juridique :</t>
  </si>
  <si>
    <t>Bénéfice de l'Acre :</t>
  </si>
  <si>
    <t xml:space="preserve"> Produits d'exploitation</t>
  </si>
  <si>
    <t>Statut social du (des) dirigeant(s) :</t>
  </si>
  <si>
    <t>Chiffre d'affaires HT vente de marchandises</t>
  </si>
  <si>
    <t>%</t>
  </si>
  <si>
    <t xml:space="preserve"> Ventes + Production réelle</t>
  </si>
  <si>
    <t>Première année</t>
  </si>
  <si>
    <t>Immobilisations incorporelles</t>
  </si>
  <si>
    <t>Chiffre d'affaires HT services</t>
  </si>
  <si>
    <t>Achats consommés</t>
  </si>
  <si>
    <t xml:space="preserve"> Charges d'exploitation</t>
  </si>
  <si>
    <t>Chiffre d'affaires</t>
  </si>
  <si>
    <t>Total des coûts variables</t>
  </si>
  <si>
    <t>Mois 1</t>
  </si>
  <si>
    <t>Mois 2</t>
  </si>
  <si>
    <t>Mois 3</t>
  </si>
  <si>
    <t>Mois 4</t>
  </si>
  <si>
    <t>Mois 5</t>
  </si>
  <si>
    <t>Mois 6</t>
  </si>
  <si>
    <t>Mois 7</t>
  </si>
  <si>
    <t>Mois 8</t>
  </si>
  <si>
    <t>Mois 9</t>
  </si>
  <si>
    <t>Mois 10</t>
  </si>
  <si>
    <t>Mois 11</t>
  </si>
  <si>
    <t>Mois 12</t>
  </si>
  <si>
    <t>TOTAL</t>
  </si>
  <si>
    <t>Ventes + production réelle</t>
  </si>
  <si>
    <t>Marge sur coûts variables</t>
  </si>
  <si>
    <t xml:space="preserve">   Immobilisations</t>
  </si>
  <si>
    <t>Rémunération du (des) dirigeants</t>
  </si>
  <si>
    <t xml:space="preserve"> Taux de marge sur coûts variables</t>
  </si>
  <si>
    <t>Acquisition des stocks</t>
  </si>
  <si>
    <t>Apport personnel</t>
  </si>
  <si>
    <t>% augmentation</t>
  </si>
  <si>
    <t xml:space="preserve"> Marge brute</t>
  </si>
  <si>
    <t xml:space="preserve"> Marge globale</t>
  </si>
  <si>
    <t>Coûts fixes</t>
  </si>
  <si>
    <t>Variation du Besoin en fonds de roulement</t>
  </si>
  <si>
    <t>Emprunts</t>
  </si>
  <si>
    <t xml:space="preserve"> Charges sociales du (des) dirigeant(s)</t>
  </si>
  <si>
    <t xml:space="preserve"> Charges externes</t>
  </si>
  <si>
    <t>Charges externes</t>
  </si>
  <si>
    <t xml:space="preserve"> Total des charges</t>
  </si>
  <si>
    <t>Remboursement d'emprunts</t>
  </si>
  <si>
    <t>Subventions</t>
  </si>
  <si>
    <t xml:space="preserve"> Valeur ajoutée</t>
  </si>
  <si>
    <t>Résultat courant avant impôts</t>
  </si>
  <si>
    <t xml:space="preserve"> Total des besoins</t>
  </si>
  <si>
    <t>Autres financements</t>
  </si>
  <si>
    <t>Salaires des employés</t>
  </si>
  <si>
    <t>Impôts et taxes</t>
  </si>
  <si>
    <t xml:space="preserve"> Seuil de rentabilité (chiffre d'affaires)</t>
  </si>
  <si>
    <t>Vente de marchandises</t>
  </si>
  <si>
    <t>Charges de personnel</t>
  </si>
  <si>
    <t>Excédent / insuffisance</t>
  </si>
  <si>
    <t>Vente de services</t>
  </si>
  <si>
    <t xml:space="preserve"> Charges sociales employés</t>
  </si>
  <si>
    <t xml:space="preserve"> Excédent brut d'exploitation</t>
  </si>
  <si>
    <t>Point mort en chiffre d'affaires par jour ouvré</t>
  </si>
  <si>
    <t>Chiffre d'affaires (total)</t>
  </si>
  <si>
    <t>Dotation aux amortissements</t>
  </si>
  <si>
    <t>Immobilisations corporelles</t>
  </si>
  <si>
    <t xml:space="preserve"> Résultat d'exploitation</t>
  </si>
  <si>
    <t>Capacité d'auto-financement</t>
  </si>
  <si>
    <t>Charges financières</t>
  </si>
  <si>
    <t xml:space="preserve"> Total des ressources</t>
  </si>
  <si>
    <t>Immobilisations (total)</t>
  </si>
  <si>
    <t>Détail des amortissements</t>
  </si>
  <si>
    <t>Résultat financier</t>
  </si>
  <si>
    <t>Variation de trésorerie</t>
  </si>
  <si>
    <t>Acquisition stocks</t>
  </si>
  <si>
    <t xml:space="preserve"> Résultat courant</t>
  </si>
  <si>
    <t>Excédent de trésorerie</t>
  </si>
  <si>
    <t>Échéances emprunt</t>
  </si>
  <si>
    <t xml:space="preserve"> Résultat de l'exercice</t>
  </si>
  <si>
    <t>Achats de marchandises</t>
  </si>
  <si>
    <t>Capacité d'autofinancement</t>
  </si>
  <si>
    <t>Rappel trésorerie début année 1 :</t>
  </si>
  <si>
    <t>Besoin en fonds de roulement</t>
  </si>
  <si>
    <t>Amortissements incorporels</t>
  </si>
  <si>
    <t>TOTAL BESOINS</t>
  </si>
  <si>
    <t>Analyse clients / fournisseurs :</t>
  </si>
  <si>
    <t xml:space="preserve"> FINANCEMENT DES INVESTISSEMENTS</t>
  </si>
  <si>
    <t>délai jours</t>
  </si>
  <si>
    <t>Total charges de personnel</t>
  </si>
  <si>
    <t xml:space="preserve"> Besoins</t>
  </si>
  <si>
    <t>Volume crédit client HT</t>
  </si>
  <si>
    <t>Total des décaissements</t>
  </si>
  <si>
    <t xml:space="preserve">Apport personnel </t>
  </si>
  <si>
    <t>Salaires employés</t>
  </si>
  <si>
    <t xml:space="preserve"> Ressources</t>
  </si>
  <si>
    <t>Total des encaissements</t>
  </si>
  <si>
    <t>Charges sociales employés</t>
  </si>
  <si>
    <t>Volume dettes fournisseurs HT</t>
  </si>
  <si>
    <t>Solde précédent</t>
  </si>
  <si>
    <t>Prélèvement dirigeant(s)</t>
  </si>
  <si>
    <t xml:space="preserve"> Besoin en fonds de roulement</t>
  </si>
  <si>
    <t>Solde du mois</t>
  </si>
  <si>
    <t>Emprunt</t>
  </si>
  <si>
    <t>taux</t>
  </si>
  <si>
    <t>durée mois</t>
  </si>
  <si>
    <t>Amortissements corporels</t>
  </si>
  <si>
    <t>Charges sociales dirigeant(s)</t>
  </si>
  <si>
    <t>Solde de trésorerie (cumul)</t>
  </si>
  <si>
    <t>Frais bancaires, charges financières</t>
  </si>
  <si>
    <t>Dotations aux amortissements</t>
  </si>
  <si>
    <t xml:space="preserve"> + Dotation aux amortissements</t>
  </si>
  <si>
    <t xml:space="preserve"> Résultat avant impôts</t>
  </si>
  <si>
    <t xml:space="preserve"> - Remboursement des emprunts</t>
  </si>
  <si>
    <t>Autofinancement net</t>
  </si>
  <si>
    <t xml:space="preserve"> Résultat net comptable (résultat de l'exercice)</t>
  </si>
  <si>
    <t>TOTAL RESSOURCES</t>
  </si>
  <si>
    <t>Total amortissements</t>
  </si>
  <si>
    <t>Chiffre à prendre en compte pour le calcul RSI EI</t>
  </si>
  <si>
    <t>Saisissez dans cet onglet toutes les données de votre projet</t>
  </si>
  <si>
    <t>Le plan financier apparaitra dans l'onglet suivant</t>
  </si>
  <si>
    <t>Micro-entreprise</t>
  </si>
  <si>
    <t>Oui</t>
  </si>
  <si>
    <t>Marchandises (y compris hébergement et restauration)</t>
  </si>
  <si>
    <t>Impôt sur le revenu</t>
  </si>
  <si>
    <t>Entreprise individuelle au réel (IR)</t>
  </si>
  <si>
    <t>Non</t>
  </si>
  <si>
    <t>Services</t>
  </si>
  <si>
    <t>Impôt sur les sociétés</t>
  </si>
  <si>
    <t>EURL (IS)</t>
  </si>
  <si>
    <t>Mixte</t>
  </si>
  <si>
    <t>Prénom, nom :</t>
  </si>
  <si>
    <t>SARL (IS)</t>
  </si>
  <si>
    <t>Intitulé de votre projet :</t>
  </si>
  <si>
    <t>Nom de votre projet ou description de votre activité</t>
  </si>
  <si>
    <t>SAS (IS)</t>
  </si>
  <si>
    <t>Votre statut juridique :</t>
  </si>
  <si>
    <t>SASU (IS)</t>
  </si>
  <si>
    <r>
      <t xml:space="preserve">Sélectionnez dans la liste déroulante </t>
    </r>
    <r>
      <rPr>
        <b/>
        <i/>
        <sz val="11"/>
        <color indexed="10"/>
        <rFont val="Calibri"/>
        <family val="2"/>
      </rPr>
      <t>(obligatoire)</t>
    </r>
  </si>
  <si>
    <t>Votre numéro de téléphone :</t>
  </si>
  <si>
    <t>Votre adresse e-mail :</t>
  </si>
  <si>
    <t>Votre ville ou commune d'activité :</t>
  </si>
  <si>
    <t>IR</t>
  </si>
  <si>
    <t>Vente de marchandises ou de services ?</t>
  </si>
  <si>
    <t>IS</t>
  </si>
  <si>
    <t>1) Vos besoins de démarrage :</t>
  </si>
  <si>
    <r>
      <t xml:space="preserve">Listez toutes les dépenses ou investissements que vous devrez faire </t>
    </r>
    <r>
      <rPr>
        <i/>
        <u/>
        <sz val="11"/>
        <color indexed="8"/>
        <rFont val="Calibri"/>
        <family val="2"/>
      </rPr>
      <t xml:space="preserve">avant même de démarrer l’activité, </t>
    </r>
    <r>
      <rPr>
        <i/>
        <u/>
        <sz val="11"/>
        <color indexed="10"/>
        <rFont val="Calibri"/>
        <family val="2"/>
      </rPr>
      <t>en hors taxes (ou TTC si vous n'êtes pas soumis à la TVA)</t>
    </r>
  </si>
  <si>
    <t>Montant</t>
  </si>
  <si>
    <t xml:space="preserve">Frais d’établissement </t>
  </si>
  <si>
    <t>Ce sont les frais de création de l’entreprise (formalités)</t>
  </si>
  <si>
    <t>Frais d’ouverture de compteurs</t>
  </si>
  <si>
    <t>Compteurs d'eau, électricité, gaz…</t>
  </si>
  <si>
    <t>Logiciels, formations</t>
  </si>
  <si>
    <t>Dépôt marque, brevet, modèle</t>
  </si>
  <si>
    <t>Frais de dépôt ou d’enregistrement</t>
  </si>
  <si>
    <t>Droits d’entrée</t>
  </si>
  <si>
    <t>Par exemple pour intégrer un réseau de franchise</t>
  </si>
  <si>
    <t>Achat fonds de commerce ou parts</t>
  </si>
  <si>
    <t>Dans le cas d'une reprise</t>
  </si>
  <si>
    <t>Droit au bail</t>
  </si>
  <si>
    <t>Caution ou dépôt de garantie</t>
  </si>
  <si>
    <t>Frais de dossier</t>
  </si>
  <si>
    <t>Pour la signature de contrats de prêt</t>
  </si>
  <si>
    <t>Frais de notaire ou d’avocat</t>
  </si>
  <si>
    <t>Pour la signature des contrats et baux commerciaux</t>
  </si>
  <si>
    <t>Enseigne et éléments de communication</t>
  </si>
  <si>
    <t>Cartes de visite, brochures, logo, site internet, éléments graphiques</t>
  </si>
  <si>
    <t>Achat immobilier</t>
  </si>
  <si>
    <t>Acquisition d'immeuble</t>
  </si>
  <si>
    <t>Travaux et aménagements</t>
  </si>
  <si>
    <t>Pour l'aménagement du local</t>
  </si>
  <si>
    <t>Matériel</t>
  </si>
  <si>
    <t>Matériel, outillage, machines, véhicules…</t>
  </si>
  <si>
    <t>Matériel de bureau</t>
  </si>
  <si>
    <t>Fournitures, ordinateur, imprimante</t>
  </si>
  <si>
    <t>Stock de matières et produits</t>
  </si>
  <si>
    <t>Matières premières, produits finis ou semi-finis</t>
  </si>
  <si>
    <t>Trésorerie de départ</t>
  </si>
  <si>
    <t>Somme d’argent gardée en prévision du démarrage de l’activité pour financer le cycle d'exploitation</t>
  </si>
  <si>
    <t xml:space="preserve">  Durée d'amortissement des investissements :</t>
  </si>
  <si>
    <r>
      <t xml:space="preserve"> (</t>
    </r>
    <r>
      <rPr>
        <b/>
        <i/>
        <u/>
        <sz val="11"/>
        <color indexed="10"/>
        <rFont val="Calibri"/>
        <family val="2"/>
      </rPr>
      <t>obligatoire</t>
    </r>
    <r>
      <rPr>
        <i/>
        <sz val="11"/>
        <color indexed="10"/>
        <rFont val="Calibri"/>
        <family val="2"/>
      </rPr>
      <t xml:space="preserve"> ;</t>
    </r>
    <r>
      <rPr>
        <i/>
        <sz val="11"/>
        <color indexed="8"/>
        <rFont val="Calibri"/>
        <family val="2"/>
      </rPr>
      <t xml:space="preserve"> durée de vie des acquisitions de départ, en années)</t>
    </r>
  </si>
  <si>
    <t>Montant à amortir</t>
  </si>
  <si>
    <t>Année 4</t>
  </si>
  <si>
    <t>Année 5</t>
  </si>
  <si>
    <t>Année 6</t>
  </si>
  <si>
    <t>Année 7</t>
  </si>
  <si>
    <t>Année 8</t>
  </si>
  <si>
    <t>Année 9</t>
  </si>
  <si>
    <t>Année 10</t>
  </si>
  <si>
    <t>2) Le financement de vos besoins de démarrage :</t>
  </si>
  <si>
    <t>Apport personnel ou familial</t>
  </si>
  <si>
    <t>Apports en nature (en valeur)</t>
  </si>
  <si>
    <t>(saisir taux)</t>
  </si>
  <si>
    <t>(saisir la durée en mois)</t>
  </si>
  <si>
    <t>Prêt n°1 (nom de la banque)</t>
  </si>
  <si>
    <t>Prêt n°2 (nom de la banque)</t>
  </si>
  <si>
    <t>Prêt n°3 (nom de la banque)</t>
  </si>
  <si>
    <t>Subvention n°1 (libellé)</t>
  </si>
  <si>
    <t>Subvention n°2 (libellé)</t>
  </si>
  <si>
    <t>Autre financement (libellé)</t>
  </si>
  <si>
    <t>Analyse linéaire</t>
  </si>
  <si>
    <t>mensualité</t>
  </si>
  <si>
    <t>total à rembourser</t>
  </si>
  <si>
    <t>principal mensuel</t>
  </si>
  <si>
    <t>Intérêt / mois</t>
  </si>
  <si>
    <t>Intérêts sur toute la durée</t>
  </si>
  <si>
    <t>Intérêts année 1</t>
  </si>
  <si>
    <t>Intérêts année 2</t>
  </si>
  <si>
    <t>Intérêts année 3</t>
  </si>
  <si>
    <t>Principal année 1</t>
  </si>
  <si>
    <t>Principal année 2</t>
  </si>
  <si>
    <t>Principal année 3</t>
  </si>
  <si>
    <t>Montant prêt n°1</t>
  </si>
  <si>
    <t>Montant prêt n°2</t>
  </si>
  <si>
    <t>Montant prêt n°3</t>
  </si>
  <si>
    <t>3) Vos charges fixes :</t>
  </si>
  <si>
    <r>
      <t xml:space="preserve">Listez vos charges courantes récurrentes, </t>
    </r>
    <r>
      <rPr>
        <i/>
        <u/>
        <sz val="11"/>
        <color indexed="10"/>
        <rFont val="Calibri"/>
        <family val="2"/>
      </rPr>
      <t>en hors taxe (ou TTC si vous n'êtes pas soumis à la TVA).</t>
    </r>
  </si>
  <si>
    <t>Montant année 1</t>
  </si>
  <si>
    <t>Montant année 2</t>
  </si>
  <si>
    <t>Montant année 3</t>
  </si>
  <si>
    <t>Assurances</t>
  </si>
  <si>
    <t>Téléphone, internet</t>
  </si>
  <si>
    <t>Autres abonnements</t>
  </si>
  <si>
    <t>Carburant, transports</t>
  </si>
  <si>
    <t>Frais de déplacement et hébergement</t>
  </si>
  <si>
    <t>Eau, électricité, gaz</t>
  </si>
  <si>
    <t>Mutuelle</t>
  </si>
  <si>
    <t>Fournitures diverses</t>
  </si>
  <si>
    <t>Entretien matériel et vêtements</t>
  </si>
  <si>
    <t>Nettoyage des locaux</t>
  </si>
  <si>
    <t>Budget publicité et communication</t>
  </si>
  <si>
    <t>Loyer et charges locatives</t>
  </si>
  <si>
    <t>Expert comptable, avocats</t>
  </si>
  <si>
    <t>Frais bancaires et terminal carte bleue</t>
  </si>
  <si>
    <t>Autres charges (inscrire libellé ci-dessous) :</t>
  </si>
  <si>
    <t>Libellé autre charge 1</t>
  </si>
  <si>
    <t>Libellé autre charge 2</t>
  </si>
  <si>
    <t>Libellé autre charge 3</t>
  </si>
  <si>
    <t>4) Votre chiffre d'affaires de la première année :</t>
  </si>
  <si>
    <r>
      <t>Prévoyez ici le chiffre d'affaires de votre activité (</t>
    </r>
    <r>
      <rPr>
        <i/>
        <u/>
        <sz val="11"/>
        <color indexed="10"/>
        <rFont val="Calibri"/>
        <family val="2"/>
      </rPr>
      <t>hors taxes</t>
    </r>
    <r>
      <rPr>
        <i/>
        <sz val="11"/>
        <color indexed="8"/>
        <rFont val="Calibri"/>
        <family val="2"/>
      </rPr>
      <t>).</t>
    </r>
  </si>
  <si>
    <r>
      <t xml:space="preserve">Année 1 - </t>
    </r>
    <r>
      <rPr>
        <b/>
        <u/>
        <sz val="14"/>
        <color indexed="10"/>
        <rFont val="Calibri"/>
        <family val="2"/>
      </rPr>
      <t>Vente de marchandises</t>
    </r>
  </si>
  <si>
    <t>Nombre de jours travaillés</t>
  </si>
  <si>
    <t>Chiffre d'affaires moyen / jour</t>
  </si>
  <si>
    <t>Chiffre d'affaires mensuel</t>
  </si>
  <si>
    <r>
      <t xml:space="preserve">Année 1 - </t>
    </r>
    <r>
      <rPr>
        <b/>
        <u/>
        <sz val="14"/>
        <color indexed="10"/>
        <rFont val="Calibri"/>
        <family val="2"/>
      </rPr>
      <t>Services</t>
    </r>
  </si>
  <si>
    <t xml:space="preserve">  Pourcentage d'augmentation du chiffre d'affaire entre l'année 1 et l'année 2 :</t>
  </si>
  <si>
    <t>% d'augmentation du chiffre d'affaire entre l'année 1 et l'année 2 :</t>
  </si>
  <si>
    <t xml:space="preserve">  Pourcentage d'augmentation du chiffre d'affaire entre l'année 2 et l'année 3 :</t>
  </si>
  <si>
    <t>% d'augmentation du chiffre d'affaire entre l'année 2 et l'année 3 :</t>
  </si>
  <si>
    <t>5) Vos charges variables :</t>
  </si>
  <si>
    <t>Les charges variables sont liées au niveau d’activité ou à la production. Il s’agit des achats de marchandises destinées à être revendues, des achats de matières destinées à être transformées, des commissions versées à des agents commerciaux…</t>
  </si>
  <si>
    <t>Quel est, en % du prix de vente, le coût d'achat de vos marchandises ?</t>
  </si>
  <si>
    <t xml:space="preserve"> (concerne uniquement le chiffre d'affaires vente de marchandises)</t>
  </si>
  <si>
    <t>6) Votre besoin en fonds de roulement :</t>
  </si>
  <si>
    <r>
      <t xml:space="preserve">Durée moyenne des crédits accordés aux clients </t>
    </r>
    <r>
      <rPr>
        <b/>
        <sz val="11"/>
        <color indexed="8"/>
        <rFont val="Calibri"/>
        <family val="2"/>
      </rPr>
      <t>en jours</t>
    </r>
  </si>
  <si>
    <t xml:space="preserve"> (temps qu'un client met pour vous payer)</t>
  </si>
  <si>
    <r>
      <t xml:space="preserve">Durée moyenne des dettes fournisseurs </t>
    </r>
    <r>
      <rPr>
        <b/>
        <sz val="11"/>
        <color indexed="8"/>
        <rFont val="Calibri"/>
        <family val="2"/>
      </rPr>
      <t>en jours</t>
    </r>
  </si>
  <si>
    <t xml:space="preserve"> (temps que vous mettez pour payer un fournisseur)</t>
  </si>
  <si>
    <t>7) Salaires employés et rémunération chef d'entreprise</t>
  </si>
  <si>
    <r>
      <t xml:space="preserve">Salaires employés </t>
    </r>
    <r>
      <rPr>
        <b/>
        <sz val="11"/>
        <color indexed="8"/>
        <rFont val="Calibri"/>
        <family val="2"/>
      </rPr>
      <t>(net)</t>
    </r>
  </si>
  <si>
    <r>
      <t xml:space="preserve">  (saisir des chiffres </t>
    </r>
    <r>
      <rPr>
        <i/>
        <u/>
        <sz val="10"/>
        <color indexed="8"/>
        <rFont val="Calibri"/>
        <family val="2"/>
      </rPr>
      <t>annuels</t>
    </r>
    <r>
      <rPr>
        <i/>
        <sz val="10"/>
        <color indexed="8"/>
        <rFont val="Calibri"/>
        <family val="2"/>
      </rPr>
      <t>)</t>
    </r>
  </si>
  <si>
    <r>
      <t xml:space="preserve">Rémunération </t>
    </r>
    <r>
      <rPr>
        <b/>
        <sz val="11"/>
        <color indexed="8"/>
        <rFont val="Calibri"/>
        <family val="2"/>
      </rPr>
      <t>nette</t>
    </r>
    <r>
      <rPr>
        <sz val="11"/>
        <color theme="1"/>
        <rFont val="Calibri"/>
        <family val="2"/>
        <scheme val="minor"/>
      </rPr>
      <t xml:space="preserve"> dirigeant(s)</t>
    </r>
  </si>
  <si>
    <t>Le(s) dirigeant(s) bénéficient-ils de l'ACRE ?</t>
  </si>
  <si>
    <r>
      <t xml:space="preserve">   sélectionnez dans la liste de choix </t>
    </r>
    <r>
      <rPr>
        <b/>
        <i/>
        <sz val="11"/>
        <color indexed="10"/>
        <rFont val="Calibri"/>
        <family val="2"/>
      </rPr>
      <t>(obligatoire)</t>
    </r>
  </si>
  <si>
    <t>Employés</t>
  </si>
  <si>
    <t>MARCHAN</t>
  </si>
  <si>
    <t>SERVICES</t>
  </si>
  <si>
    <t>Total charges dirigeant (somme.si)</t>
  </si>
  <si>
    <t>8) Contrôle de votre seuil de rentabilité :</t>
  </si>
  <si>
    <t>1ère année</t>
  </si>
  <si>
    <t>D'après les éléments que vous avez indiqués, votre projet est :</t>
  </si>
  <si>
    <t>9) Contrôle du niveau de votre trésorerie de départ :</t>
  </si>
  <si>
    <t>D'après les éléments que vous avez indiqués, votre trésorerie de départ est :</t>
  </si>
  <si>
    <t>DOSSIER FINANCIER</t>
  </si>
  <si>
    <t>Dossier financier édité le :</t>
  </si>
  <si>
    <t>PARAMETRES LISTE DÉROULANTE</t>
  </si>
  <si>
    <r>
      <t xml:space="preserve">Renseignez les </t>
    </r>
    <r>
      <rPr>
        <b/>
        <i/>
        <sz val="14"/>
        <color rgb="FF1B9AD7"/>
        <rFont val="Calibri"/>
        <family val="2"/>
        <scheme val="minor"/>
      </rPr>
      <t>cases BLEU</t>
    </r>
    <r>
      <rPr>
        <b/>
        <i/>
        <sz val="14"/>
        <color theme="6" tint="-0.249977111117893"/>
        <rFont val="Calibri"/>
        <family val="2"/>
        <scheme val="minor"/>
      </rPr>
      <t xml:space="preserve"> uniquement :</t>
    </r>
  </si>
  <si>
    <r>
      <t xml:space="preserve">Calcul des charges sociales </t>
    </r>
    <r>
      <rPr>
        <b/>
        <sz val="11"/>
        <color theme="0"/>
        <rFont val="Calibri"/>
        <family val="2"/>
      </rPr>
      <t>sans ACRE</t>
    </r>
  </si>
  <si>
    <r>
      <t>Calcul des charges sociales avec</t>
    </r>
    <r>
      <rPr>
        <b/>
        <sz val="11"/>
        <color theme="0"/>
        <rFont val="Calibri"/>
        <family val="2"/>
      </rPr>
      <t xml:space="preserve"> ACRE</t>
    </r>
  </si>
  <si>
    <t>Taxes, CFE*</t>
  </si>
  <si>
    <t>*CFE = cotisation foncière des entreprises</t>
  </si>
  <si>
    <t>10) Visualisez et imprimez votre plan financier</t>
  </si>
  <si>
    <t>Voir l'onglet suivant 📌</t>
  </si>
  <si>
    <t>Ce modèle de plan financier est proposé par la pépinière d'entreprises Le Faisceau Sud selon le modèle de WikiCréa. (www.creerentreprise.fr)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</si>
</sst>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3" formatCode="_-* #,##0.00_-;\-* #,##0.00_-;_-* &quot;-&quot;??_-;_-@_-"/>
    <numFmt numFmtId="164" formatCode="_-* #,##0.00\ _€_-;\-* #,##0.00\ _€_-;_-* &quot;-&quot;??\ _€_-;_-@_-"/>
    <numFmt numFmtId="165" formatCode="0#&quot; &quot;##&quot; &quot;##&quot; &quot;##&quot; &quot;##"/>
  </numFmts>
  <fonts count="6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i/>
      <sz val="18"/>
      <color theme="1"/>
      <name val="Calibri"/>
      <family val="2"/>
      <scheme val="minor"/>
    </font>
    <font>
      <i/>
      <sz val="11"/>
      <color theme="1"/>
      <name val="Calibri"/>
      <family val="2"/>
      <scheme val="minor"/>
    </font>
    <font>
      <b/>
      <i/>
      <sz val="11"/>
      <color theme="1"/>
      <name val="Calibri"/>
      <family val="2"/>
      <scheme val="minor"/>
    </font>
    <font>
      <sz val="9"/>
      <color theme="1"/>
      <name val="Calibri"/>
      <family val="2"/>
      <scheme val="minor"/>
    </font>
    <font>
      <i/>
      <sz val="9"/>
      <color theme="1"/>
      <name val="Calibri"/>
      <family val="2"/>
      <scheme val="minor"/>
    </font>
    <font>
      <b/>
      <i/>
      <sz val="14"/>
      <color theme="1"/>
      <name val="Calibri"/>
      <family val="2"/>
      <scheme val="minor"/>
    </font>
    <font>
      <b/>
      <sz val="9"/>
      <color theme="1"/>
      <name val="Calibri"/>
      <family val="2"/>
      <scheme val="minor"/>
    </font>
    <font>
      <b/>
      <sz val="26"/>
      <color theme="1"/>
      <name val="Calibri"/>
      <family val="2"/>
      <scheme val="minor"/>
    </font>
    <font>
      <b/>
      <sz val="16"/>
      <color theme="1"/>
      <name val="Calibri"/>
      <family val="2"/>
      <scheme val="minor"/>
    </font>
    <font>
      <b/>
      <sz val="14"/>
      <color theme="1"/>
      <name val="Calibri"/>
      <family val="2"/>
      <scheme val="minor"/>
    </font>
    <font>
      <sz val="12"/>
      <name val="Tahoma"/>
      <family val="2"/>
    </font>
    <font>
      <i/>
      <sz val="10"/>
      <name val="Calibri"/>
      <family val="2"/>
      <scheme val="minor"/>
    </font>
    <font>
      <b/>
      <i/>
      <sz val="16"/>
      <name val="Calibri"/>
      <family val="2"/>
      <scheme val="minor"/>
    </font>
    <font>
      <b/>
      <sz val="11"/>
      <name val="Calibri"/>
      <family val="2"/>
      <scheme val="minor"/>
    </font>
    <font>
      <b/>
      <sz val="14"/>
      <name val="Tahoma"/>
      <family val="2"/>
    </font>
    <font>
      <b/>
      <i/>
      <sz val="10"/>
      <color theme="1"/>
      <name val="Calibri"/>
      <family val="2"/>
      <scheme val="minor"/>
    </font>
    <font>
      <i/>
      <sz val="10"/>
      <color theme="1"/>
      <name val="Calibri"/>
      <family val="2"/>
      <scheme val="minor"/>
    </font>
    <font>
      <b/>
      <sz val="12"/>
      <color theme="1"/>
      <name val="Calibri"/>
      <family val="2"/>
      <scheme val="minor"/>
    </font>
    <font>
      <u/>
      <sz val="11"/>
      <color theme="10"/>
      <name val="Calibri"/>
      <family val="2"/>
      <scheme val="minor"/>
    </font>
    <font>
      <b/>
      <u/>
      <sz val="16"/>
      <color theme="10"/>
      <name val="Calibri"/>
      <family val="2"/>
      <scheme val="minor"/>
    </font>
    <font>
      <b/>
      <i/>
      <sz val="14"/>
      <color theme="6" tint="-0.249977111117893"/>
      <name val="Calibri"/>
      <family val="2"/>
      <scheme val="minor"/>
    </font>
    <font>
      <b/>
      <i/>
      <sz val="11"/>
      <color indexed="10"/>
      <name val="Calibri"/>
      <family val="2"/>
    </font>
    <font>
      <b/>
      <sz val="14"/>
      <color theme="9" tint="-0.499984740745262"/>
      <name val="Calibri"/>
      <family val="2"/>
      <scheme val="minor"/>
    </font>
    <font>
      <i/>
      <u/>
      <sz val="11"/>
      <color indexed="8"/>
      <name val="Calibri"/>
      <family val="2"/>
    </font>
    <font>
      <i/>
      <u/>
      <sz val="11"/>
      <color indexed="10"/>
      <name val="Calibri"/>
      <family val="2"/>
    </font>
    <font>
      <i/>
      <sz val="11"/>
      <name val="Calibri"/>
      <family val="2"/>
      <scheme val="minor"/>
    </font>
    <font>
      <i/>
      <sz val="11"/>
      <color rgb="FFFF0000"/>
      <name val="Calibri"/>
      <family val="2"/>
      <scheme val="minor"/>
    </font>
    <font>
      <b/>
      <i/>
      <u/>
      <sz val="11"/>
      <color indexed="10"/>
      <name val="Calibri"/>
      <family val="2"/>
    </font>
    <font>
      <i/>
      <sz val="11"/>
      <color indexed="10"/>
      <name val="Calibri"/>
      <family val="2"/>
    </font>
    <font>
      <i/>
      <sz val="11"/>
      <color indexed="8"/>
      <name val="Calibri"/>
      <family val="2"/>
    </font>
    <font>
      <sz val="16"/>
      <color theme="10"/>
      <name val="Calibri"/>
      <family val="2"/>
      <scheme val="minor"/>
    </font>
    <font>
      <b/>
      <i/>
      <sz val="11"/>
      <color rgb="FFFF0000"/>
      <name val="Calibri"/>
      <family val="2"/>
      <scheme val="minor"/>
    </font>
    <font>
      <b/>
      <u/>
      <sz val="14"/>
      <color indexed="10"/>
      <name val="Calibri"/>
      <family val="2"/>
    </font>
    <font>
      <b/>
      <u/>
      <sz val="20"/>
      <color theme="0"/>
      <name val="Calibri"/>
      <family val="2"/>
      <scheme val="minor"/>
    </font>
    <font>
      <b/>
      <sz val="11"/>
      <color indexed="8"/>
      <name val="Calibri"/>
      <family val="2"/>
    </font>
    <font>
      <i/>
      <u/>
      <sz val="10"/>
      <color indexed="8"/>
      <name val="Calibri"/>
      <family val="2"/>
    </font>
    <font>
      <i/>
      <sz val="10"/>
      <color indexed="8"/>
      <name val="Calibri"/>
      <family val="2"/>
    </font>
    <font>
      <b/>
      <i/>
      <sz val="11"/>
      <color rgb="FFC00000"/>
      <name val="Calibri"/>
      <family val="2"/>
      <scheme val="minor"/>
    </font>
    <font>
      <sz val="11"/>
      <color rgb="FFC00000"/>
      <name val="Calibri"/>
      <family val="2"/>
      <scheme val="minor"/>
    </font>
    <font>
      <b/>
      <sz val="11"/>
      <color rgb="FFC00000"/>
      <name val="Calibri"/>
      <family val="2"/>
      <scheme val="minor"/>
    </font>
    <font>
      <b/>
      <i/>
      <sz val="11"/>
      <color theme="3" tint="0.59999389629810485"/>
      <name val="Calibri"/>
      <family val="2"/>
      <scheme val="minor"/>
    </font>
    <font>
      <b/>
      <sz val="12"/>
      <color theme="9" tint="-0.499984740745262"/>
      <name val="Calibri"/>
      <family val="2"/>
      <scheme val="minor"/>
    </font>
    <font>
      <b/>
      <sz val="30"/>
      <color rgb="FF11675E"/>
      <name val="Arial Black"/>
      <family val="2"/>
    </font>
    <font>
      <b/>
      <sz val="24"/>
      <color rgb="FF11675E"/>
      <name val="Calibri"/>
      <family val="2"/>
      <scheme val="minor"/>
    </font>
    <font>
      <i/>
      <sz val="8"/>
      <color theme="1"/>
      <name val="Calibri"/>
      <family val="2"/>
      <scheme val="minor"/>
    </font>
    <font>
      <i/>
      <sz val="12"/>
      <color theme="1"/>
      <name val="Calibri"/>
      <family val="2"/>
      <scheme val="minor"/>
    </font>
    <font>
      <b/>
      <sz val="20"/>
      <color rgb="FF11675E"/>
      <name val="Arial Black"/>
      <family val="2"/>
    </font>
    <font>
      <b/>
      <i/>
      <sz val="14"/>
      <color rgb="FF1B9AD7"/>
      <name val="Calibri"/>
      <family val="2"/>
      <scheme val="minor"/>
    </font>
    <font>
      <b/>
      <sz val="11"/>
      <color theme="0"/>
      <name val="Calibri"/>
      <family val="2"/>
    </font>
    <font>
      <b/>
      <i/>
      <sz val="11"/>
      <color theme="0"/>
      <name val="Calibri"/>
      <family val="2"/>
      <scheme val="minor"/>
    </font>
    <font>
      <b/>
      <sz val="16"/>
      <color rgb="FFFF0000"/>
      <name val="Calibri"/>
      <family val="2"/>
      <scheme val="minor"/>
    </font>
    <font>
      <b/>
      <sz val="19"/>
      <color rgb="FF11675E"/>
      <name val="Arial Black"/>
      <family val="2"/>
    </font>
    <font>
      <b/>
      <sz val="18"/>
      <color theme="1"/>
      <name val="Arial Black"/>
      <family val="2"/>
    </font>
    <font>
      <b/>
      <sz val="14"/>
      <color rgb="FF11675E"/>
      <name val="Arial Black"/>
      <family val="2"/>
    </font>
    <font>
      <sz val="11"/>
      <color theme="1"/>
      <name val="Arial Black"/>
      <family val="2"/>
    </font>
    <font>
      <sz val="14"/>
      <color theme="0"/>
      <name val="Arial Black"/>
      <family val="2"/>
    </font>
    <font>
      <b/>
      <i/>
      <u/>
      <sz val="11"/>
      <color rgb="FF11675E"/>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11675E"/>
        <bgColor indexed="64"/>
      </patternFill>
    </fill>
  </fills>
  <borders count="44">
    <border>
      <left/>
      <right/>
      <top/>
      <bottom/>
      <diagonal/>
    </border>
    <border>
      <left style="thick">
        <color indexed="64"/>
      </left>
      <right/>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style="dotted">
        <color indexed="64"/>
      </left>
      <right style="dotted">
        <color indexed="64"/>
      </right>
      <top/>
      <bottom/>
      <diagonal/>
    </border>
    <border>
      <left/>
      <right style="thin">
        <color indexed="64"/>
      </right>
      <top/>
      <bottom/>
      <diagonal/>
    </border>
    <border>
      <left style="thin">
        <color indexed="64"/>
      </left>
      <right style="thin">
        <color indexed="64"/>
      </right>
      <top/>
      <bottom/>
      <diagonal/>
    </border>
    <border>
      <left style="dotted">
        <color indexed="64"/>
      </left>
      <right/>
      <top style="thin">
        <color indexed="64"/>
      </top>
      <bottom/>
      <diagonal/>
    </border>
    <border>
      <left style="medium">
        <color indexed="64"/>
      </left>
      <right style="medium">
        <color indexed="64"/>
      </right>
      <top style="medium">
        <color indexed="64"/>
      </top>
      <bottom/>
      <diagonal/>
    </border>
    <border>
      <left style="dotted">
        <color indexed="64"/>
      </left>
      <right/>
      <top/>
      <bottom style="thin">
        <color indexed="64"/>
      </bottom>
      <diagonal/>
    </border>
    <border>
      <left style="medium">
        <color indexed="64"/>
      </left>
      <right style="medium">
        <color indexed="64"/>
      </right>
      <top/>
      <bottom style="thin">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style="medium">
        <color indexed="64"/>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350">
    <xf numFmtId="0" fontId="0" fillId="0" borderId="0" xfId="0"/>
    <xf numFmtId="0" fontId="3" fillId="0" borderId="0" xfId="0" applyFont="1"/>
    <xf numFmtId="0" fontId="7" fillId="0" borderId="0" xfId="0" applyFont="1"/>
    <xf numFmtId="0" fontId="8" fillId="0" borderId="0" xfId="0" applyFont="1" applyAlignment="1">
      <alignment horizontal="right"/>
    </xf>
    <xf numFmtId="0" fontId="3" fillId="0" borderId="0" xfId="0" applyFont="1" applyAlignment="1">
      <alignment vertical="center"/>
    </xf>
    <xf numFmtId="0" fontId="3" fillId="0" borderId="2" xfId="0" applyFont="1" applyBorder="1"/>
    <xf numFmtId="0" fontId="3" fillId="0" borderId="5" xfId="0" applyFont="1" applyBorder="1" applyAlignment="1">
      <alignment vertical="center"/>
    </xf>
    <xf numFmtId="164" fontId="3" fillId="0" borderId="3" xfId="0" applyNumberFormat="1" applyFont="1" applyBorder="1" applyAlignment="1">
      <alignment vertical="center"/>
    </xf>
    <xf numFmtId="164" fontId="3" fillId="0" borderId="4" xfId="0" applyNumberFormat="1" applyFont="1" applyBorder="1" applyAlignment="1">
      <alignment vertical="center"/>
    </xf>
    <xf numFmtId="0" fontId="0" fillId="0" borderId="2" xfId="0" applyBorder="1"/>
    <xf numFmtId="0" fontId="0" fillId="0" borderId="5" xfId="0" applyBorder="1"/>
    <xf numFmtId="43" fontId="1" fillId="0" borderId="6" xfId="1" applyFont="1" applyBorder="1"/>
    <xf numFmtId="0" fontId="7" fillId="0" borderId="16" xfId="0" applyFont="1" applyBorder="1" applyAlignment="1">
      <alignment horizontal="left" indent="3"/>
    </xf>
    <xf numFmtId="43" fontId="7" fillId="0" borderId="17" xfId="1" applyFont="1" applyFill="1" applyBorder="1"/>
    <xf numFmtId="43" fontId="7" fillId="0" borderId="18" xfId="1" applyFont="1" applyFill="1" applyBorder="1"/>
    <xf numFmtId="0" fontId="11" fillId="0" borderId="0" xfId="0" applyFont="1"/>
    <xf numFmtId="0" fontId="3" fillId="0" borderId="16" xfId="0" applyFont="1" applyBorder="1" applyAlignment="1">
      <alignment horizontal="left" indent="1"/>
    </xf>
    <xf numFmtId="43" fontId="3" fillId="0" borderId="19" xfId="1" applyFont="1" applyBorder="1"/>
    <xf numFmtId="0" fontId="0" fillId="0" borderId="16" xfId="0" applyBorder="1" applyAlignment="1">
      <alignment horizontal="left" vertical="center" indent="1"/>
    </xf>
    <xf numFmtId="43" fontId="1" fillId="0" borderId="17" xfId="1" applyFont="1" applyFill="1" applyBorder="1"/>
    <xf numFmtId="43" fontId="1" fillId="0" borderId="18" xfId="1" applyFont="1" applyFill="1" applyBorder="1"/>
    <xf numFmtId="43" fontId="7" fillId="0" borderId="19" xfId="1" applyFont="1" applyBorder="1"/>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6" xfId="0" applyFont="1" applyBorder="1"/>
    <xf numFmtId="43" fontId="3" fillId="0" borderId="17" xfId="1" applyFont="1" applyFill="1" applyBorder="1"/>
    <xf numFmtId="43" fontId="3" fillId="0" borderId="18" xfId="1" applyFont="1" applyFill="1" applyBorder="1"/>
    <xf numFmtId="0" fontId="3" fillId="0" borderId="2" xfId="0" applyFont="1" applyBorder="1" applyAlignment="1">
      <alignment horizontal="left" indent="1"/>
    </xf>
    <xf numFmtId="43" fontId="1" fillId="0" borderId="3" xfId="1" applyFont="1" applyFill="1" applyBorder="1"/>
    <xf numFmtId="9" fontId="9" fillId="0" borderId="3" xfId="1" applyNumberFormat="1" applyFont="1" applyFill="1" applyBorder="1"/>
    <xf numFmtId="9" fontId="9" fillId="0" borderId="5" xfId="1" applyNumberFormat="1" applyFont="1" applyFill="1" applyBorder="1"/>
    <xf numFmtId="9" fontId="9" fillId="0" borderId="4" xfId="1" applyNumberFormat="1" applyFont="1" applyFill="1" applyBorder="1"/>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9" fontId="9" fillId="0" borderId="17" xfId="1" applyNumberFormat="1" applyFont="1" applyFill="1" applyBorder="1"/>
    <xf numFmtId="9" fontId="9" fillId="0" borderId="0" xfId="1" applyNumberFormat="1" applyFont="1" applyFill="1" applyBorder="1"/>
    <xf numFmtId="9" fontId="9" fillId="0" borderId="18" xfId="1" applyNumberFormat="1" applyFont="1" applyFill="1" applyBorder="1"/>
    <xf numFmtId="0" fontId="0" fillId="0" borderId="2" xfId="0" applyBorder="1" applyAlignment="1">
      <alignment horizontal="left"/>
    </xf>
    <xf numFmtId="164" fontId="0" fillId="0" borderId="3" xfId="0" applyNumberFormat="1" applyBorder="1" applyAlignment="1">
      <alignment vertical="center"/>
    </xf>
    <xf numFmtId="164" fontId="3" fillId="0" borderId="4" xfId="0" applyNumberFormat="1" applyFont="1" applyBorder="1" applyAlignment="1">
      <alignment vertical="center" wrapText="1"/>
    </xf>
    <xf numFmtId="164" fontId="7" fillId="0" borderId="16" xfId="0" applyNumberFormat="1" applyFont="1" applyBorder="1" applyAlignment="1">
      <alignment horizontal="left" indent="3"/>
    </xf>
    <xf numFmtId="43" fontId="7" fillId="0" borderId="24" xfId="1" applyFont="1" applyFill="1" applyBorder="1"/>
    <xf numFmtId="0" fontId="3" fillId="0" borderId="16" xfId="0" applyFont="1" applyBorder="1" applyAlignment="1">
      <alignment horizontal="left" vertical="center" indent="1"/>
    </xf>
    <xf numFmtId="9" fontId="9" fillId="0" borderId="17" xfId="2" applyFont="1" applyFill="1" applyBorder="1"/>
    <xf numFmtId="9" fontId="9" fillId="0" borderId="18" xfId="2" applyFont="1" applyFill="1" applyBorder="1"/>
    <xf numFmtId="0" fontId="3" fillId="2" borderId="25" xfId="0" applyFont="1" applyFill="1" applyBorder="1"/>
    <xf numFmtId="0" fontId="0" fillId="2" borderId="26" xfId="0" applyFill="1" applyBorder="1"/>
    <xf numFmtId="9" fontId="3" fillId="2" borderId="27" xfId="2" applyFont="1" applyFill="1" applyBorder="1" applyAlignment="1">
      <alignment horizontal="center"/>
    </xf>
    <xf numFmtId="9" fontId="3" fillId="2" borderId="28" xfId="2" applyFont="1" applyFill="1" applyBorder="1" applyAlignment="1">
      <alignment horizontal="center"/>
    </xf>
    <xf numFmtId="0" fontId="0" fillId="0" borderId="2" xfId="0" applyBorder="1" applyAlignment="1">
      <alignment horizontal="left" vertical="center" indent="1"/>
    </xf>
    <xf numFmtId="164" fontId="0" fillId="0" borderId="4" xfId="0" applyNumberFormat="1" applyBorder="1" applyAlignment="1">
      <alignment vertical="center" wrapText="1"/>
    </xf>
    <xf numFmtId="164" fontId="0" fillId="0" borderId="10" xfId="0" applyNumberFormat="1" applyBorder="1" applyAlignment="1">
      <alignment vertical="center"/>
    </xf>
    <xf numFmtId="164" fontId="0" fillId="0" borderId="20" xfId="0" applyNumberFormat="1" applyBorder="1" applyAlignment="1">
      <alignment vertical="center"/>
    </xf>
    <xf numFmtId="43" fontId="3" fillId="2" borderId="27" xfId="1" applyFont="1" applyFill="1" applyBorder="1"/>
    <xf numFmtId="43" fontId="3" fillId="2" borderId="28" xfId="1" applyFont="1" applyFill="1" applyBorder="1"/>
    <xf numFmtId="9" fontId="12" fillId="2" borderId="27" xfId="2" applyFont="1" applyFill="1" applyBorder="1"/>
    <xf numFmtId="9" fontId="12" fillId="2" borderId="26" xfId="2" applyFont="1" applyFill="1" applyBorder="1"/>
    <xf numFmtId="9" fontId="12" fillId="2" borderId="28" xfId="2" applyFont="1" applyFill="1" applyBorder="1"/>
    <xf numFmtId="43" fontId="1" fillId="0" borderId="24" xfId="1" applyFont="1" applyFill="1" applyBorder="1"/>
    <xf numFmtId="43" fontId="1" fillId="0" borderId="30" xfId="1" applyFont="1" applyFill="1" applyBorder="1"/>
    <xf numFmtId="43" fontId="1" fillId="0" borderId="31" xfId="1" applyFont="1" applyFill="1" applyBorder="1"/>
    <xf numFmtId="43" fontId="3" fillId="0" borderId="32" xfId="1" applyFont="1" applyFill="1" applyBorder="1"/>
    <xf numFmtId="43" fontId="3" fillId="0" borderId="24" xfId="1" applyFont="1" applyFill="1" applyBorder="1"/>
    <xf numFmtId="9" fontId="9" fillId="0" borderId="0" xfId="2" applyFont="1" applyFill="1" applyBorder="1"/>
    <xf numFmtId="164" fontId="3" fillId="2" borderId="27" xfId="2" applyNumberFormat="1" applyFont="1" applyFill="1" applyBorder="1" applyAlignment="1">
      <alignment horizontal="center"/>
    </xf>
    <xf numFmtId="43" fontId="3" fillId="2" borderId="27" xfId="1" applyFont="1" applyFill="1" applyBorder="1" applyAlignment="1">
      <alignment horizontal="center"/>
    </xf>
    <xf numFmtId="43" fontId="3" fillId="2" borderId="28" xfId="1" applyFont="1" applyFill="1" applyBorder="1" applyAlignment="1">
      <alignment horizontal="center"/>
    </xf>
    <xf numFmtId="43" fontId="1" fillId="0" borderId="4" xfId="1" applyFont="1" applyFill="1" applyBorder="1"/>
    <xf numFmtId="43" fontId="1" fillId="0" borderId="10" xfId="1" applyFont="1" applyFill="1" applyBorder="1"/>
    <xf numFmtId="43" fontId="1" fillId="0" borderId="20" xfId="1" applyFont="1" applyFill="1" applyBorder="1"/>
    <xf numFmtId="43" fontId="3" fillId="0" borderId="29" xfId="1" applyFont="1" applyFill="1" applyBorder="1"/>
    <xf numFmtId="0" fontId="7" fillId="0" borderId="7" xfId="0" applyFont="1" applyBorder="1" applyAlignment="1">
      <alignment horizontal="left" vertical="center" indent="1"/>
    </xf>
    <xf numFmtId="0" fontId="0" fillId="0" borderId="12" xfId="0" applyBorder="1"/>
    <xf numFmtId="43" fontId="7" fillId="0" borderId="8" xfId="1" applyFont="1" applyFill="1" applyBorder="1"/>
    <xf numFmtId="43" fontId="7" fillId="0" borderId="9" xfId="1" applyFont="1" applyFill="1" applyBorder="1"/>
    <xf numFmtId="43" fontId="3" fillId="2" borderId="33" xfId="1" applyFont="1" applyFill="1" applyBorder="1"/>
    <xf numFmtId="43" fontId="3" fillId="2" borderId="34" xfId="1" applyFont="1" applyFill="1" applyBorder="1"/>
    <xf numFmtId="43" fontId="3" fillId="2" borderId="35" xfId="1" applyFont="1" applyFill="1" applyBorder="1"/>
    <xf numFmtId="0" fontId="0" fillId="0" borderId="7" xfId="0" applyBorder="1"/>
    <xf numFmtId="43" fontId="3" fillId="0" borderId="8" xfId="1" applyFont="1" applyFill="1" applyBorder="1"/>
    <xf numFmtId="0" fontId="0" fillId="0" borderId="9" xfId="0" applyBorder="1"/>
    <xf numFmtId="164" fontId="0" fillId="0" borderId="0" xfId="0" applyNumberFormat="1"/>
    <xf numFmtId="43" fontId="3" fillId="0" borderId="31" xfId="1" applyFont="1" applyFill="1" applyBorder="1"/>
    <xf numFmtId="0" fontId="7" fillId="0" borderId="0" xfId="0" applyFont="1" applyAlignment="1">
      <alignment horizontal="left" indent="3"/>
    </xf>
    <xf numFmtId="43" fontId="7" fillId="0" borderId="0" xfId="1" applyFont="1" applyFill="1" applyBorder="1"/>
    <xf numFmtId="9" fontId="9" fillId="0" borderId="36" xfId="2" applyFont="1" applyFill="1" applyBorder="1"/>
    <xf numFmtId="0" fontId="8" fillId="0" borderId="0" xfId="0" applyFont="1"/>
    <xf numFmtId="0" fontId="0" fillId="0" borderId="16" xfId="0" applyBorder="1" applyAlignment="1">
      <alignment horizontal="left" indent="3"/>
    </xf>
    <xf numFmtId="0" fontId="16" fillId="0" borderId="0" xfId="0" applyFont="1"/>
    <xf numFmtId="0" fontId="17" fillId="0" borderId="0" xfId="0" applyFont="1" applyAlignment="1">
      <alignment horizontal="center"/>
    </xf>
    <xf numFmtId="164" fontId="3" fillId="0" borderId="0" xfId="0" applyNumberFormat="1" applyFont="1" applyAlignment="1">
      <alignment vertical="center"/>
    </xf>
    <xf numFmtId="4" fontId="3" fillId="0" borderId="3" xfId="0" applyNumberFormat="1" applyFont="1" applyBorder="1"/>
    <xf numFmtId="4" fontId="3" fillId="0" borderId="4" xfId="1" applyNumberFormat="1" applyFont="1" applyBorder="1"/>
    <xf numFmtId="0" fontId="0" fillId="0" borderId="0" xfId="0" applyAlignment="1">
      <alignment horizontal="left" vertical="center" indent="1"/>
    </xf>
    <xf numFmtId="0" fontId="7" fillId="0" borderId="0" xfId="0" applyFont="1" applyAlignment="1">
      <alignment horizontal="center"/>
    </xf>
    <xf numFmtId="43" fontId="1" fillId="0" borderId="0" xfId="1" applyFont="1" applyFill="1" applyBorder="1" applyAlignment="1">
      <alignment horizontal="right" vertical="center"/>
    </xf>
    <xf numFmtId="43" fontId="3" fillId="2" borderId="37" xfId="1" applyFont="1" applyFill="1" applyBorder="1"/>
    <xf numFmtId="0" fontId="0" fillId="0" borderId="16" xfId="0" applyBorder="1"/>
    <xf numFmtId="0" fontId="0" fillId="0" borderId="17" xfId="0" applyBorder="1"/>
    <xf numFmtId="0" fontId="0" fillId="0" borderId="24" xfId="0" applyBorder="1"/>
    <xf numFmtId="0" fontId="3" fillId="0" borderId="0" xfId="0" applyFont="1" applyAlignment="1">
      <alignment horizontal="center" vertical="center"/>
    </xf>
    <xf numFmtId="43" fontId="1" fillId="0" borderId="19" xfId="1" applyFont="1" applyBorder="1"/>
    <xf numFmtId="4" fontId="7" fillId="0" borderId="17" xfId="0" applyNumberFormat="1" applyFont="1" applyBorder="1"/>
    <xf numFmtId="4" fontId="7" fillId="0" borderId="24" xfId="1" applyNumberFormat="1" applyFont="1" applyBorder="1"/>
    <xf numFmtId="0" fontId="19" fillId="0" borderId="0" xfId="0" applyFont="1" applyAlignment="1">
      <alignment vertical="center"/>
    </xf>
    <xf numFmtId="0" fontId="20" fillId="0" borderId="0" xfId="0" applyFont="1" applyAlignment="1">
      <alignment vertical="center"/>
    </xf>
    <xf numFmtId="43" fontId="19" fillId="0" borderId="0" xfId="1" applyFont="1" applyFill="1" applyBorder="1" applyAlignment="1">
      <alignment horizontal="center" vertical="center"/>
    </xf>
    <xf numFmtId="43" fontId="1" fillId="0" borderId="10" xfId="1" applyFont="1" applyBorder="1" applyAlignment="1">
      <alignment horizontal="right" vertical="center"/>
    </xf>
    <xf numFmtId="43" fontId="1" fillId="0" borderId="3" xfId="1" applyFont="1" applyBorder="1" applyAlignment="1">
      <alignment horizontal="right" vertical="center"/>
    </xf>
    <xf numFmtId="43" fontId="1" fillId="0" borderId="4" xfId="1" applyFont="1" applyBorder="1" applyAlignment="1">
      <alignment horizontal="right" vertical="center"/>
    </xf>
    <xf numFmtId="0" fontId="3" fillId="2" borderId="3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5" fillId="0" borderId="0" xfId="0" applyFont="1" applyAlignment="1">
      <alignment vertical="center"/>
    </xf>
    <xf numFmtId="0" fontId="0" fillId="0" borderId="25" xfId="0" applyBorder="1" applyAlignment="1">
      <alignment horizontal="left" vertical="center" indent="1"/>
    </xf>
    <xf numFmtId="0" fontId="0" fillId="0" borderId="26" xfId="0" applyBorder="1"/>
    <xf numFmtId="0" fontId="7" fillId="0" borderId="26" xfId="0" applyFont="1" applyBorder="1" applyAlignment="1">
      <alignment horizontal="center"/>
    </xf>
    <xf numFmtId="0" fontId="19" fillId="2" borderId="37" xfId="0" applyFont="1" applyFill="1" applyBorder="1" applyAlignment="1">
      <alignment vertical="center"/>
    </xf>
    <xf numFmtId="0" fontId="20" fillId="2" borderId="25" xfId="0" applyFont="1" applyFill="1" applyBorder="1" applyAlignment="1">
      <alignment vertical="center"/>
    </xf>
    <xf numFmtId="0" fontId="20" fillId="2" borderId="26" xfId="0" applyFont="1" applyFill="1" applyBorder="1" applyAlignment="1">
      <alignment vertical="center"/>
    </xf>
    <xf numFmtId="43" fontId="19" fillId="2" borderId="33" xfId="1" applyFont="1" applyFill="1" applyBorder="1" applyAlignment="1">
      <alignment horizontal="center" vertical="center"/>
    </xf>
    <xf numFmtId="43" fontId="19" fillId="2" borderId="27" xfId="1" applyFont="1" applyFill="1" applyBorder="1" applyAlignment="1">
      <alignment horizontal="center" vertical="center"/>
    </xf>
    <xf numFmtId="43" fontId="19" fillId="2" borderId="28" xfId="1" applyFont="1" applyFill="1" applyBorder="1" applyAlignment="1">
      <alignment horizontal="center" vertical="center"/>
    </xf>
    <xf numFmtId="43" fontId="3" fillId="0" borderId="30" xfId="1" applyFont="1" applyFill="1" applyBorder="1"/>
    <xf numFmtId="43" fontId="21" fillId="0" borderId="32" xfId="1" applyFont="1" applyFill="1" applyBorder="1"/>
    <xf numFmtId="0" fontId="22" fillId="0" borderId="0" xfId="0" applyFont="1" applyAlignment="1">
      <alignment horizontal="right"/>
    </xf>
    <xf numFmtId="4" fontId="3" fillId="0" borderId="11" xfId="1" applyNumberFormat="1" applyFont="1" applyBorder="1"/>
    <xf numFmtId="0" fontId="3" fillId="2" borderId="5" xfId="0" applyFont="1" applyFill="1" applyBorder="1" applyAlignment="1">
      <alignment horizontal="center" vertical="center"/>
    </xf>
    <xf numFmtId="0" fontId="3" fillId="2" borderId="38" xfId="0" applyFont="1" applyFill="1" applyBorder="1" applyAlignment="1">
      <alignment horizontal="center" vertical="center"/>
    </xf>
    <xf numFmtId="10" fontId="22" fillId="0" borderId="0" xfId="0" applyNumberFormat="1" applyFont="1"/>
    <xf numFmtId="0" fontId="22" fillId="0" borderId="0" xfId="2" applyNumberFormat="1" applyFont="1" applyBorder="1"/>
    <xf numFmtId="0" fontId="3" fillId="2" borderId="0" xfId="0" applyFont="1" applyFill="1" applyAlignment="1">
      <alignment horizontal="center" vertical="center"/>
    </xf>
    <xf numFmtId="0" fontId="3" fillId="2" borderId="39" xfId="0" applyFont="1" applyFill="1" applyBorder="1" applyAlignment="1">
      <alignment horizontal="center" vertical="center"/>
    </xf>
    <xf numFmtId="0" fontId="3" fillId="2" borderId="18" xfId="0" applyFont="1" applyFill="1" applyBorder="1" applyAlignment="1">
      <alignment horizontal="center" vertical="center"/>
    </xf>
    <xf numFmtId="43" fontId="4" fillId="0" borderId="17" xfId="1" applyFont="1" applyFill="1" applyBorder="1"/>
    <xf numFmtId="43" fontId="4" fillId="0" borderId="24" xfId="1" applyFont="1" applyFill="1" applyBorder="1"/>
    <xf numFmtId="0" fontId="4" fillId="0" borderId="0" xfId="0" applyFont="1"/>
    <xf numFmtId="43" fontId="4" fillId="0" borderId="30" xfId="1" applyFont="1" applyFill="1" applyBorder="1"/>
    <xf numFmtId="43" fontId="4" fillId="0" borderId="31" xfId="1" applyFont="1" applyFill="1" applyBorder="1"/>
    <xf numFmtId="43" fontId="2" fillId="0" borderId="32" xfId="1" applyFont="1" applyFill="1" applyBorder="1"/>
    <xf numFmtId="43" fontId="3" fillId="2" borderId="40" xfId="1" applyFont="1" applyFill="1" applyBorder="1"/>
    <xf numFmtId="43" fontId="3" fillId="2" borderId="26" xfId="1" applyFont="1" applyFill="1" applyBorder="1"/>
    <xf numFmtId="0" fontId="0" fillId="0" borderId="7" xfId="0" applyBorder="1" applyAlignment="1">
      <alignment horizontal="left" vertical="center" indent="1"/>
    </xf>
    <xf numFmtId="43" fontId="3" fillId="0" borderId="9" xfId="1" applyFont="1" applyFill="1" applyBorder="1"/>
    <xf numFmtId="43" fontId="3" fillId="0" borderId="14" xfId="1" applyFont="1" applyFill="1" applyBorder="1"/>
    <xf numFmtId="43" fontId="3" fillId="0" borderId="22" xfId="1" applyFont="1" applyFill="1" applyBorder="1"/>
    <xf numFmtId="43" fontId="3" fillId="0" borderId="41" xfId="1" applyFont="1" applyFill="1" applyBorder="1"/>
    <xf numFmtId="0" fontId="0" fillId="0" borderId="16" xfId="0" applyBorder="1" applyAlignment="1">
      <alignment horizontal="left" indent="1"/>
    </xf>
    <xf numFmtId="43" fontId="1" fillId="0" borderId="39" xfId="1" applyFont="1" applyFill="1" applyBorder="1"/>
    <xf numFmtId="43" fontId="1" fillId="0" borderId="0" xfId="1" applyFont="1" applyFill="1" applyBorder="1"/>
    <xf numFmtId="0" fontId="3" fillId="0" borderId="0" xfId="0" applyFont="1" applyAlignment="1">
      <alignment horizontal="left" indent="1"/>
    </xf>
    <xf numFmtId="43" fontId="3" fillId="0" borderId="0" xfId="1" applyFont="1" applyFill="1" applyBorder="1"/>
    <xf numFmtId="0" fontId="3" fillId="0" borderId="7" xfId="0" applyFont="1" applyBorder="1" applyAlignment="1">
      <alignment horizontal="left" indent="1"/>
    </xf>
    <xf numFmtId="0" fontId="3" fillId="0" borderId="12" xfId="0" applyFont="1" applyBorder="1"/>
    <xf numFmtId="43" fontId="3" fillId="0" borderId="42" xfId="1" applyFont="1" applyFill="1" applyBorder="1"/>
    <xf numFmtId="43" fontId="3" fillId="0" borderId="12" xfId="1" applyFont="1" applyFill="1" applyBorder="1"/>
    <xf numFmtId="0" fontId="0" fillId="0" borderId="0" xfId="0" applyAlignment="1">
      <alignment horizontal="left" indent="3"/>
    </xf>
    <xf numFmtId="0" fontId="0" fillId="0" borderId="13" xfId="0" applyBorder="1"/>
    <xf numFmtId="0" fontId="0" fillId="0" borderId="8" xfId="0" applyBorder="1"/>
    <xf numFmtId="0" fontId="0" fillId="0" borderId="15" xfId="0" applyBorder="1"/>
    <xf numFmtId="0" fontId="0" fillId="0" borderId="7" xfId="0" applyBorder="1" applyAlignment="1">
      <alignment horizontal="left" indent="3"/>
    </xf>
    <xf numFmtId="0" fontId="3" fillId="0" borderId="25" xfId="0" applyFont="1" applyBorder="1" applyAlignment="1">
      <alignment horizontal="left" indent="1"/>
    </xf>
    <xf numFmtId="4" fontId="3" fillId="0" borderId="27" xfId="0" applyNumberFormat="1" applyFont="1" applyBorder="1"/>
    <xf numFmtId="4" fontId="3" fillId="0" borderId="36" xfId="0" applyNumberFormat="1" applyFont="1" applyBorder="1"/>
    <xf numFmtId="43" fontId="1" fillId="0" borderId="8" xfId="1" applyFont="1" applyFill="1" applyBorder="1"/>
    <xf numFmtId="0" fontId="25" fillId="0" borderId="0" xfId="3" applyFont="1" applyFill="1" applyBorder="1" applyAlignment="1">
      <alignment vertical="center" wrapText="1"/>
    </xf>
    <xf numFmtId="0" fontId="36" fillId="0" borderId="0" xfId="3" applyFont="1" applyFill="1" applyBorder="1" applyAlignment="1">
      <alignment vertical="center" wrapText="1"/>
    </xf>
    <xf numFmtId="0" fontId="39" fillId="0" borderId="0" xfId="3" applyFont="1" applyFill="1" applyBorder="1" applyAlignment="1">
      <alignment vertical="center" wrapText="1"/>
    </xf>
    <xf numFmtId="43" fontId="3" fillId="0" borderId="39" xfId="1" applyFont="1" applyFill="1" applyBorder="1"/>
    <xf numFmtId="43" fontId="43" fillId="0" borderId="39" xfId="1" applyFont="1" applyFill="1" applyBorder="1"/>
    <xf numFmtId="43" fontId="45" fillId="0" borderId="39" xfId="1" applyFont="1" applyFill="1" applyBorder="1"/>
    <xf numFmtId="43" fontId="44" fillId="0" borderId="39" xfId="1" applyFont="1" applyFill="1" applyBorder="1"/>
    <xf numFmtId="43" fontId="44" fillId="0" borderId="17" xfId="1" applyFont="1" applyFill="1" applyBorder="1"/>
    <xf numFmtId="43" fontId="7" fillId="0" borderId="17" xfId="1" applyFont="1" applyFill="1" applyBorder="1" applyAlignment="1"/>
    <xf numFmtId="9" fontId="7" fillId="0" borderId="17" xfId="2" applyFont="1" applyFill="1" applyBorder="1" applyAlignment="1"/>
    <xf numFmtId="9" fontId="7" fillId="0" borderId="18" xfId="1" applyNumberFormat="1" applyFont="1" applyFill="1" applyBorder="1" applyAlignment="1"/>
    <xf numFmtId="43" fontId="3" fillId="0" borderId="17" xfId="1" applyFont="1" applyFill="1" applyBorder="1" applyAlignment="1"/>
    <xf numFmtId="43" fontId="3" fillId="0" borderId="18" xfId="1" applyFont="1" applyFill="1" applyBorder="1" applyAlignment="1"/>
    <xf numFmtId="43" fontId="3" fillId="0" borderId="8" xfId="1" applyFont="1" applyFill="1" applyBorder="1" applyAlignment="1"/>
    <xf numFmtId="0" fontId="0" fillId="0" borderId="9" xfId="0" applyBorder="1" applyAlignment="1"/>
    <xf numFmtId="0" fontId="0" fillId="0" borderId="0" xfId="0" applyBorder="1"/>
    <xf numFmtId="0" fontId="3" fillId="0" borderId="0" xfId="0" applyFont="1" applyBorder="1" applyAlignment="1">
      <alignment horizontal="left" indent="5"/>
    </xf>
    <xf numFmtId="0" fontId="0" fillId="0" borderId="0" xfId="0" applyBorder="1" applyAlignment="1">
      <alignment horizontal="left" indent="1"/>
    </xf>
    <xf numFmtId="0" fontId="9" fillId="0" borderId="0" xfId="0" applyFont="1" applyBorder="1" applyAlignment="1">
      <alignment vertical="top"/>
    </xf>
    <xf numFmtId="0" fontId="10" fillId="0" borderId="0" xfId="0" applyFont="1" applyBorder="1" applyAlignment="1">
      <alignment horizontal="right"/>
    </xf>
    <xf numFmtId="0" fontId="13" fillId="0" borderId="0" xfId="0" applyFont="1" applyBorder="1" applyAlignment="1">
      <alignment horizontal="center" vertical="center"/>
    </xf>
    <xf numFmtId="0" fontId="0" fillId="0" borderId="18" xfId="0" applyBorder="1"/>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0" fillId="0" borderId="0" xfId="0" applyFill="1" applyBorder="1"/>
    <xf numFmtId="0" fontId="0" fillId="0" borderId="4" xfId="0" applyBorder="1"/>
    <xf numFmtId="0" fontId="23" fillId="0" borderId="0" xfId="0" applyFont="1" applyBorder="1" applyAlignment="1">
      <alignment vertical="center"/>
    </xf>
    <xf numFmtId="0" fontId="3" fillId="0" borderId="0" xfId="0" applyFont="1" applyBorder="1" applyAlignment="1">
      <alignment vertical="center"/>
    </xf>
    <xf numFmtId="14" fontId="3" fillId="0" borderId="0" xfId="0" applyNumberFormat="1" applyFont="1" applyBorder="1" applyAlignment="1">
      <alignment horizontal="center" vertical="center"/>
    </xf>
    <xf numFmtId="0" fontId="50" fillId="0" borderId="0" xfId="0" applyFont="1"/>
    <xf numFmtId="0" fontId="51" fillId="0" borderId="0" xfId="0" applyFont="1"/>
    <xf numFmtId="0" fontId="0" fillId="0" borderId="0" xfId="0" applyFill="1"/>
    <xf numFmtId="0" fontId="26" fillId="0" borderId="0" xfId="0" applyFont="1" applyFill="1"/>
    <xf numFmtId="0" fontId="3" fillId="0" borderId="0" xfId="0" applyFont="1" applyFill="1"/>
    <xf numFmtId="0" fontId="7" fillId="0" borderId="0" xfId="0" applyFont="1" applyFill="1" applyAlignment="1">
      <alignment horizontal="left" indent="1"/>
    </xf>
    <xf numFmtId="0" fontId="28" fillId="0" borderId="0" xfId="0" applyFont="1" applyFill="1"/>
    <xf numFmtId="0" fontId="7" fillId="0" borderId="0" xfId="0" applyFont="1" applyFill="1" applyAlignment="1">
      <alignment horizontal="left" indent="3"/>
    </xf>
    <xf numFmtId="0" fontId="8" fillId="0" borderId="0" xfId="0" applyFont="1" applyFill="1" applyAlignment="1">
      <alignment horizontal="center"/>
    </xf>
    <xf numFmtId="0" fontId="0" fillId="0" borderId="0" xfId="0" applyFill="1" applyAlignment="1">
      <alignment horizontal="left" indent="1"/>
    </xf>
    <xf numFmtId="0" fontId="7" fillId="0" borderId="0" xfId="0" applyFont="1" applyFill="1" applyAlignment="1">
      <alignment horizontal="left" indent="2"/>
    </xf>
    <xf numFmtId="0" fontId="31" fillId="0" borderId="0" xfId="0" applyFont="1" applyFill="1" applyAlignment="1">
      <alignment horizontal="left" indent="2"/>
    </xf>
    <xf numFmtId="0" fontId="3" fillId="0" borderId="0" xfId="0" applyFont="1" applyFill="1" applyAlignment="1">
      <alignment horizontal="right"/>
    </xf>
    <xf numFmtId="164" fontId="3" fillId="0" borderId="43" xfId="0" applyNumberFormat="1" applyFont="1" applyFill="1" applyBorder="1"/>
    <xf numFmtId="0" fontId="32" fillId="0" borderId="0" xfId="0" applyFont="1" applyFill="1" applyAlignment="1">
      <alignment horizontal="left" indent="4"/>
    </xf>
    <xf numFmtId="0" fontId="23" fillId="0" borderId="0" xfId="0" applyFont="1" applyFill="1"/>
    <xf numFmtId="0" fontId="7" fillId="0" borderId="0" xfId="0" applyFont="1" applyFill="1"/>
    <xf numFmtId="0" fontId="19" fillId="0" borderId="0" xfId="0" applyFont="1" applyFill="1" applyAlignment="1">
      <alignment horizontal="left"/>
    </xf>
    <xf numFmtId="164" fontId="19" fillId="0" borderId="25" xfId="0" applyNumberFormat="1" applyFont="1" applyFill="1" applyBorder="1" applyAlignment="1">
      <alignment horizontal="left"/>
    </xf>
    <xf numFmtId="0" fontId="19" fillId="0" borderId="26" xfId="0" applyFont="1" applyFill="1" applyBorder="1" applyAlignment="1">
      <alignment horizontal="left"/>
    </xf>
    <xf numFmtId="0" fontId="19" fillId="0" borderId="28" xfId="0" applyFont="1" applyFill="1" applyBorder="1" applyAlignment="1">
      <alignment horizontal="left"/>
    </xf>
    <xf numFmtId="0" fontId="0" fillId="0" borderId="0" xfId="0" applyFill="1" applyAlignment="1">
      <alignment horizontal="center"/>
    </xf>
    <xf numFmtId="164" fontId="19" fillId="0" borderId="0" xfId="0" applyNumberFormat="1" applyFont="1" applyFill="1" applyAlignment="1">
      <alignment horizontal="left"/>
    </xf>
    <xf numFmtId="0" fontId="7" fillId="0" borderId="0" xfId="0" applyFont="1" applyFill="1" applyAlignment="1">
      <alignment horizontal="left" indent="4"/>
    </xf>
    <xf numFmtId="0" fontId="32" fillId="0" borderId="0" xfId="0" applyFont="1" applyFill="1" applyAlignment="1">
      <alignment horizontal="left" indent="2"/>
    </xf>
    <xf numFmtId="13" fontId="0" fillId="0" borderId="0" xfId="0" applyNumberFormat="1" applyFill="1"/>
    <xf numFmtId="0" fontId="37" fillId="0" borderId="0" xfId="0" applyFont="1" applyFill="1" applyAlignment="1">
      <alignment horizontal="left" indent="1"/>
    </xf>
    <xf numFmtId="164" fontId="3" fillId="0" borderId="0" xfId="0" applyNumberFormat="1" applyFont="1" applyFill="1"/>
    <xf numFmtId="164" fontId="3" fillId="0" borderId="0" xfId="0" applyNumberFormat="1" applyFont="1" applyFill="1" applyAlignment="1">
      <alignment horizontal="right"/>
    </xf>
    <xf numFmtId="164" fontId="3" fillId="0" borderId="0" xfId="0" applyNumberFormat="1" applyFont="1" applyFill="1" applyAlignment="1">
      <alignment horizontal="center"/>
    </xf>
    <xf numFmtId="0" fontId="0" fillId="0" borderId="0" xfId="0" applyFill="1" applyAlignment="1">
      <alignment horizontal="right"/>
    </xf>
    <xf numFmtId="8" fontId="3" fillId="0" borderId="0" xfId="0" applyNumberFormat="1" applyFont="1" applyFill="1" applyAlignment="1">
      <alignment horizontal="right"/>
    </xf>
    <xf numFmtId="8" fontId="3" fillId="0" borderId="0" xfId="0" applyNumberFormat="1" applyFont="1" applyFill="1"/>
    <xf numFmtId="2" fontId="0" fillId="0" borderId="0" xfId="0" applyNumberFormat="1" applyFill="1"/>
    <xf numFmtId="0" fontId="8" fillId="0" borderId="0" xfId="0" applyFont="1" applyFill="1" applyAlignment="1">
      <alignment horizontal="right" indent="1"/>
    </xf>
    <xf numFmtId="0" fontId="3" fillId="0" borderId="0" xfId="0" applyFont="1" applyFill="1" applyAlignment="1">
      <alignment horizontal="left" indent="1"/>
    </xf>
    <xf numFmtId="0" fontId="15" fillId="0" borderId="0" xfId="0" applyFont="1" applyFill="1" applyAlignment="1">
      <alignment horizontal="left" vertical="center"/>
    </xf>
    <xf numFmtId="0" fontId="3" fillId="0" borderId="0" xfId="0" applyFont="1" applyFill="1" applyAlignment="1">
      <alignment horizontal="right" vertical="center" wrapText="1"/>
    </xf>
    <xf numFmtId="0" fontId="15" fillId="0" borderId="1" xfId="0" applyFont="1" applyFill="1" applyBorder="1" applyAlignment="1">
      <alignment horizontal="center" vertical="center"/>
    </xf>
    <xf numFmtId="17" fontId="0" fillId="0" borderId="0" xfId="0" applyNumberFormat="1" applyFill="1" applyAlignment="1">
      <alignment horizontal="left" indent="17"/>
    </xf>
    <xf numFmtId="0" fontId="0" fillId="0" borderId="0" xfId="0" applyFill="1" applyProtection="1"/>
    <xf numFmtId="43" fontId="1" fillId="0" borderId="0" xfId="1" applyFont="1" applyFill="1"/>
    <xf numFmtId="0" fontId="3" fillId="0" borderId="0" xfId="0" applyFont="1" applyFill="1" applyAlignment="1">
      <alignment horizontal="left" indent="25"/>
    </xf>
    <xf numFmtId="43" fontId="3" fillId="0" borderId="43" xfId="1" applyFont="1" applyFill="1" applyBorder="1"/>
    <xf numFmtId="0" fontId="3" fillId="0" borderId="1" xfId="0" applyFont="1" applyFill="1" applyBorder="1" applyAlignment="1">
      <alignment horizontal="left" indent="25"/>
    </xf>
    <xf numFmtId="0" fontId="0" fillId="0" borderId="1" xfId="0" applyFill="1" applyBorder="1"/>
    <xf numFmtId="0" fontId="23" fillId="0" borderId="1" xfId="0" applyFont="1" applyFill="1" applyBorder="1" applyAlignment="1">
      <alignment horizontal="left" indent="1"/>
    </xf>
    <xf numFmtId="0" fontId="23" fillId="0" borderId="0" xfId="0" applyFont="1" applyFill="1" applyAlignment="1">
      <alignment horizontal="left" indent="1"/>
    </xf>
    <xf numFmtId="0" fontId="17" fillId="0" borderId="0" xfId="0" applyFont="1" applyFill="1"/>
    <xf numFmtId="0" fontId="23" fillId="0" borderId="0" xfId="0" applyFont="1" applyFill="1" applyAlignment="1">
      <alignment horizontal="left" indent="2"/>
    </xf>
    <xf numFmtId="0" fontId="3" fillId="0" borderId="0" xfId="0" applyFont="1" applyFill="1" applyAlignment="1">
      <alignment horizontal="right" indent="1"/>
    </xf>
    <xf numFmtId="0" fontId="22" fillId="0" borderId="0" xfId="0" applyFont="1" applyFill="1"/>
    <xf numFmtId="0" fontId="43" fillId="0" borderId="0" xfId="0" applyFont="1" applyFill="1"/>
    <xf numFmtId="0" fontId="44" fillId="0" borderId="0" xfId="0" applyFont="1" applyFill="1"/>
    <xf numFmtId="0" fontId="47" fillId="0" borderId="43" xfId="0" applyFont="1" applyFill="1" applyBorder="1" applyAlignment="1">
      <alignment horizontal="center"/>
    </xf>
    <xf numFmtId="0" fontId="37" fillId="0" borderId="0" xfId="0" applyFont="1" applyFill="1"/>
    <xf numFmtId="0" fontId="2" fillId="3" borderId="0" xfId="0" applyFont="1" applyFill="1" applyBorder="1"/>
    <xf numFmtId="0" fontId="2" fillId="3" borderId="0" xfId="0" applyFont="1" applyFill="1" applyBorder="1" applyAlignment="1">
      <alignment horizontal="right" indent="1"/>
    </xf>
    <xf numFmtId="0" fontId="4" fillId="3" borderId="0" xfId="0" applyFont="1" applyFill="1" applyBorder="1"/>
    <xf numFmtId="0" fontId="55" fillId="3" borderId="0" xfId="0" applyFont="1" applyFill="1" applyBorder="1" applyAlignment="1">
      <alignment horizontal="right" indent="1"/>
    </xf>
    <xf numFmtId="0" fontId="46" fillId="0" borderId="0" xfId="0" applyFont="1" applyFill="1" applyBorder="1"/>
    <xf numFmtId="0" fontId="3" fillId="0" borderId="12" xfId="0" applyFont="1" applyFill="1" applyBorder="1"/>
    <xf numFmtId="0" fontId="0" fillId="0" borderId="12" xfId="0" applyFill="1" applyBorder="1"/>
    <xf numFmtId="43" fontId="43" fillId="0" borderId="42" xfId="1" applyFont="1" applyFill="1" applyBorder="1"/>
    <xf numFmtId="43" fontId="45" fillId="0" borderId="42" xfId="1" applyFont="1" applyFill="1" applyBorder="1"/>
    <xf numFmtId="0" fontId="56" fillId="0" borderId="0" xfId="0" applyFont="1" applyFill="1" applyAlignment="1"/>
    <xf numFmtId="0" fontId="4" fillId="3" borderId="0" xfId="0" applyFont="1" applyFill="1"/>
    <xf numFmtId="0" fontId="2" fillId="3" borderId="0" xfId="0" applyFont="1" applyFill="1" applyAlignment="1">
      <alignment horizontal="right"/>
    </xf>
    <xf numFmtId="0" fontId="2" fillId="3" borderId="0" xfId="0" applyFont="1" applyFill="1" applyAlignment="1">
      <alignment horizontal="left"/>
    </xf>
    <xf numFmtId="0" fontId="2" fillId="3" borderId="0" xfId="0" applyFont="1" applyFill="1" applyAlignment="1"/>
    <xf numFmtId="43" fontId="1" fillId="0" borderId="0" xfId="1" applyFont="1" applyFill="1" applyProtection="1">
      <protection locked="0"/>
    </xf>
    <xf numFmtId="1" fontId="1" fillId="0" borderId="0" xfId="2" applyNumberFormat="1" applyFont="1" applyFill="1" applyAlignment="1" applyProtection="1">
      <alignment horizontal="center"/>
      <protection locked="0"/>
    </xf>
    <xf numFmtId="0" fontId="0" fillId="0" borderId="0" xfId="0" applyFill="1" applyAlignment="1" applyProtection="1">
      <alignment horizontal="left" indent="1"/>
      <protection locked="0"/>
    </xf>
    <xf numFmtId="43" fontId="1" fillId="0" borderId="39" xfId="1" applyFont="1" applyFill="1" applyBorder="1" applyProtection="1">
      <protection locked="0"/>
    </xf>
    <xf numFmtId="43" fontId="1" fillId="0" borderId="17" xfId="1" applyFont="1" applyFill="1" applyBorder="1" applyProtection="1">
      <protection locked="0"/>
    </xf>
    <xf numFmtId="43" fontId="1" fillId="0" borderId="31" xfId="1" applyFont="1" applyFill="1" applyBorder="1" applyProtection="1">
      <protection locked="0"/>
    </xf>
    <xf numFmtId="0" fontId="0" fillId="0" borderId="0" xfId="0" applyFill="1" applyProtection="1">
      <protection locked="0"/>
    </xf>
    <xf numFmtId="9" fontId="1" fillId="0" borderId="0" xfId="2" applyFont="1" applyFill="1" applyAlignment="1" applyProtection="1">
      <alignment horizontal="center"/>
      <protection locked="0"/>
    </xf>
    <xf numFmtId="9" fontId="1" fillId="0" borderId="37" xfId="2" applyFont="1" applyFill="1" applyBorder="1" applyAlignment="1" applyProtection="1">
      <alignment horizontal="center"/>
      <protection locked="0"/>
    </xf>
    <xf numFmtId="0" fontId="1" fillId="0" borderId="37" xfId="2" applyNumberFormat="1" applyFont="1" applyFill="1" applyBorder="1" applyAlignment="1" applyProtection="1">
      <alignment horizontal="center"/>
      <protection locked="0"/>
    </xf>
    <xf numFmtId="0" fontId="3" fillId="0" borderId="37" xfId="0" applyFont="1" applyFill="1" applyBorder="1" applyAlignment="1" applyProtection="1">
      <alignment horizontal="center"/>
      <protection locked="0"/>
    </xf>
    <xf numFmtId="0" fontId="58" fillId="0" borderId="0" xfId="0" applyFont="1" applyFill="1"/>
    <xf numFmtId="0" fontId="60" fillId="0" borderId="0" xfId="0" applyFont="1" applyFill="1"/>
    <xf numFmtId="0" fontId="59" fillId="0" borderId="12" xfId="0" applyFont="1" applyFill="1" applyBorder="1"/>
    <xf numFmtId="0" fontId="60" fillId="0" borderId="12" xfId="0" applyFont="1" applyFill="1" applyBorder="1"/>
    <xf numFmtId="0" fontId="62" fillId="0" borderId="0" xfId="0" applyFont="1" applyFill="1" applyAlignment="1">
      <alignment horizontal="left" indent="4"/>
    </xf>
    <xf numFmtId="0" fontId="62" fillId="0" borderId="0" xfId="0" applyFont="1" applyFill="1" applyAlignment="1">
      <alignment horizontal="left"/>
    </xf>
    <xf numFmtId="10" fontId="7" fillId="0" borderId="0" xfId="2" applyNumberFormat="1" applyFont="1" applyFill="1" applyBorder="1" applyAlignment="1" applyProtection="1">
      <alignment horizontal="left" indent="4"/>
      <protection locked="0"/>
    </xf>
    <xf numFmtId="0" fontId="7" fillId="0" borderId="0" xfId="0" applyFont="1" applyFill="1" applyBorder="1" applyAlignment="1" applyProtection="1">
      <alignment horizontal="center"/>
      <protection locked="0"/>
    </xf>
    <xf numFmtId="43" fontId="1" fillId="0" borderId="0" xfId="1" applyFont="1" applyFill="1" applyBorder="1" applyAlignment="1" applyProtection="1">
      <alignment horizontal="left" indent="1"/>
      <protection locked="0"/>
    </xf>
    <xf numFmtId="17" fontId="0" fillId="0" borderId="1" xfId="0" applyNumberFormat="1" applyFill="1" applyBorder="1" applyAlignment="1">
      <alignment horizontal="left" indent="14"/>
    </xf>
    <xf numFmtId="0" fontId="61" fillId="3" borderId="0" xfId="3" applyFont="1" applyFill="1" applyAlignment="1" applyProtection="1">
      <alignment horizontal="center" vertical="center"/>
      <protection locked="0"/>
    </xf>
    <xf numFmtId="0" fontId="2" fillId="3" borderId="0" xfId="0" applyFont="1" applyFill="1" applyAlignment="1">
      <alignment horizontal="center"/>
    </xf>
    <xf numFmtId="17" fontId="0" fillId="0" borderId="0" xfId="0" applyNumberFormat="1" applyFill="1" applyAlignment="1" applyProtection="1">
      <alignment horizontal="left"/>
    </xf>
    <xf numFmtId="17" fontId="0" fillId="0" borderId="0" xfId="0" applyNumberFormat="1" applyFill="1" applyAlignment="1" applyProtection="1">
      <alignment horizontal="left"/>
      <protection locked="0"/>
    </xf>
    <xf numFmtId="0" fontId="7" fillId="0" borderId="0" xfId="0" applyFont="1" applyFill="1" applyAlignment="1">
      <alignment horizontal="left" wrapText="1" indent="5"/>
    </xf>
    <xf numFmtId="0" fontId="0" fillId="0" borderId="0" xfId="0" applyFill="1" applyAlignment="1" applyProtection="1">
      <alignment horizontal="left"/>
      <protection locked="0"/>
    </xf>
    <xf numFmtId="165" fontId="0" fillId="0" borderId="0" xfId="0" applyNumberFormat="1" applyFill="1" applyAlignment="1" applyProtection="1">
      <alignment horizontal="left"/>
      <protection locked="0"/>
    </xf>
    <xf numFmtId="0" fontId="24" fillId="0" borderId="0" xfId="3" applyFill="1" applyAlignment="1" applyProtection="1">
      <alignment horizontal="left"/>
      <protection locked="0"/>
    </xf>
    <xf numFmtId="0" fontId="3" fillId="0" borderId="0" xfId="0" applyFont="1" applyAlignment="1">
      <alignment horizontal="center" vertical="center"/>
    </xf>
    <xf numFmtId="0" fontId="0" fillId="0" borderId="0" xfId="0" applyFill="1" applyBorder="1" applyAlignment="1">
      <alignment horizontal="center"/>
    </xf>
    <xf numFmtId="0" fontId="48" fillId="0" borderId="0" xfId="0" applyFont="1" applyBorder="1" applyAlignment="1">
      <alignment horizontal="left" wrapText="1"/>
    </xf>
    <xf numFmtId="0" fontId="48" fillId="0" borderId="12" xfId="0" applyFont="1" applyBorder="1" applyAlignment="1">
      <alignment horizontal="left"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2" xfId="0" applyFont="1" applyFill="1" applyBorder="1" applyAlignment="1">
      <alignment horizontal="center" vertical="center"/>
    </xf>
    <xf numFmtId="165" fontId="0" fillId="0" borderId="0" xfId="0" applyNumberFormat="1" applyFill="1" applyBorder="1" applyAlignment="1">
      <alignment horizontal="center"/>
    </xf>
    <xf numFmtId="0" fontId="49" fillId="0" borderId="0" xfId="0" applyFont="1" applyFill="1" applyBorder="1" applyAlignment="1">
      <alignment horizontal="center" vertical="center" wrapText="1"/>
    </xf>
    <xf numFmtId="164" fontId="0" fillId="0" borderId="0" xfId="0" applyNumberFormat="1" applyAlignment="1">
      <alignment horizontal="left"/>
    </xf>
    <xf numFmtId="0" fontId="52" fillId="0" borderId="2" xfId="0" applyFont="1" applyBorder="1" applyAlignment="1">
      <alignment horizontal="center" vertical="center"/>
    </xf>
    <xf numFmtId="0" fontId="52" fillId="0" borderId="5" xfId="0" applyFont="1" applyBorder="1" applyAlignment="1">
      <alignment horizontal="center" vertical="center"/>
    </xf>
    <xf numFmtId="0" fontId="52" fillId="0" borderId="4" xfId="0" applyFont="1" applyBorder="1" applyAlignment="1">
      <alignment horizontal="center" vertical="center"/>
    </xf>
    <xf numFmtId="0" fontId="52" fillId="0" borderId="16" xfId="0" applyFont="1" applyBorder="1" applyAlignment="1">
      <alignment horizontal="center" vertical="center"/>
    </xf>
    <xf numFmtId="0" fontId="52" fillId="0" borderId="0" xfId="0" applyFont="1" applyBorder="1" applyAlignment="1">
      <alignment horizontal="center" vertical="center"/>
    </xf>
    <xf numFmtId="0" fontId="52" fillId="0" borderId="18" xfId="0" applyFont="1" applyBorder="1" applyAlignment="1">
      <alignment horizontal="center" vertical="center"/>
    </xf>
    <xf numFmtId="0" fontId="52" fillId="0" borderId="7" xfId="0" applyFont="1" applyBorder="1" applyAlignment="1">
      <alignment horizontal="center" vertical="center"/>
    </xf>
    <xf numFmtId="0" fontId="52" fillId="0" borderId="12" xfId="0" applyFont="1" applyBorder="1" applyAlignment="1">
      <alignment horizontal="center" vertical="center"/>
    </xf>
    <xf numFmtId="0" fontId="52" fillId="0" borderId="9" xfId="0" applyFont="1" applyBorder="1" applyAlignment="1">
      <alignment horizontal="center" vertical="center"/>
    </xf>
    <xf numFmtId="0" fontId="18" fillId="0" borderId="0" xfId="0" applyFont="1" applyFill="1" applyBorder="1" applyAlignment="1">
      <alignment horizontal="center" vertic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3" fillId="2" borderId="7" xfId="0" applyFont="1" applyFill="1" applyBorder="1" applyAlignment="1">
      <alignment horizontal="left" vertical="center"/>
    </xf>
    <xf numFmtId="0" fontId="3" fillId="2" borderId="12" xfId="0" applyFont="1" applyFill="1" applyBorder="1" applyAlignment="1">
      <alignment horizontal="left" vertical="center"/>
    </xf>
    <xf numFmtId="0" fontId="3" fillId="2" borderId="9"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8" xfId="0" applyFont="1" applyFill="1" applyBorder="1" applyAlignment="1">
      <alignment horizontal="center" vertical="center"/>
    </xf>
    <xf numFmtId="0" fontId="6" fillId="0" borderId="0" xfId="0" applyFont="1" applyBorder="1" applyAlignment="1">
      <alignment horizontal="left" vertical="center" indent="1"/>
    </xf>
    <xf numFmtId="0" fontId="3" fillId="2" borderId="9" xfId="0" applyFont="1" applyFill="1" applyBorder="1" applyAlignment="1">
      <alignment horizontal="center" vertical="center"/>
    </xf>
    <xf numFmtId="0" fontId="57" fillId="0" borderId="2" xfId="0" applyFont="1" applyBorder="1" applyAlignment="1">
      <alignment horizontal="center" vertical="center"/>
    </xf>
    <xf numFmtId="0" fontId="57" fillId="0" borderId="5" xfId="0" applyFont="1" applyBorder="1" applyAlignment="1">
      <alignment horizontal="center" vertical="center"/>
    </xf>
    <xf numFmtId="0" fontId="57" fillId="0" borderId="4" xfId="0" applyFont="1" applyBorder="1" applyAlignment="1">
      <alignment horizontal="center" vertical="center"/>
    </xf>
    <xf numFmtId="0" fontId="57" fillId="0" borderId="16" xfId="0" applyFont="1" applyBorder="1" applyAlignment="1">
      <alignment horizontal="center" vertical="center"/>
    </xf>
    <xf numFmtId="0" fontId="57" fillId="0" borderId="0" xfId="0" applyFont="1" applyBorder="1" applyAlignment="1">
      <alignment horizontal="center" vertical="center"/>
    </xf>
    <xf numFmtId="0" fontId="57" fillId="0" borderId="18" xfId="0" applyFont="1" applyBorder="1" applyAlignment="1">
      <alignment horizontal="center" vertical="center"/>
    </xf>
    <xf numFmtId="0" fontId="57" fillId="0" borderId="7" xfId="0" applyFont="1" applyBorder="1" applyAlignment="1">
      <alignment horizontal="center" vertical="center"/>
    </xf>
    <xf numFmtId="0" fontId="57" fillId="0" borderId="12" xfId="0" applyFont="1" applyBorder="1" applyAlignment="1">
      <alignment horizontal="center" vertical="center"/>
    </xf>
    <xf numFmtId="0" fontId="57" fillId="0" borderId="9" xfId="0" applyFont="1" applyBorder="1" applyAlignment="1">
      <alignment horizontal="center" vertical="center"/>
    </xf>
    <xf numFmtId="0" fontId="50" fillId="0" borderId="0" xfId="0" applyFont="1" applyAlignment="1">
      <alignment horizontal="left" wrapText="1"/>
    </xf>
  </cellXfs>
  <cellStyles count="4">
    <cellStyle name="Lien hypertexte" xfId="3" builtinId="8"/>
    <cellStyle name="Milliers" xfId="1" builtinId="3"/>
    <cellStyle name="Normal" xfId="0" builtinId="0"/>
    <cellStyle name="Pourcentage" xfId="2" builtinId="5"/>
  </cellStyles>
  <dxfs count="10">
    <dxf>
      <fill>
        <patternFill>
          <bgColor theme="0"/>
        </patternFill>
      </fill>
    </dxf>
    <dxf>
      <fill>
        <patternFill>
          <bgColor theme="0"/>
        </patternFill>
      </fill>
    </dxf>
    <dxf>
      <fill>
        <patternFill>
          <bgColor rgb="FF1B9AD7"/>
        </patternFill>
      </fill>
    </dxf>
    <dxf>
      <fill>
        <patternFill>
          <bgColor rgb="FF1B9AD7"/>
        </patternFill>
      </fill>
    </dxf>
    <dxf>
      <fill>
        <patternFill>
          <bgColor rgb="FF1B9AD7"/>
        </patternFill>
      </fill>
    </dxf>
    <dxf>
      <fill>
        <patternFill>
          <bgColor rgb="FF1B9AD7"/>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B9AD7"/>
      <color rgb="FF1167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1114425</xdr:colOff>
      <xdr:row>0</xdr:row>
      <xdr:rowOff>0</xdr:rowOff>
    </xdr:from>
    <xdr:to>
      <xdr:col>8</xdr:col>
      <xdr:colOff>1162050</xdr:colOff>
      <xdr:row>6</xdr:row>
      <xdr:rowOff>174062</xdr:rowOff>
    </xdr:to>
    <xdr:pic>
      <xdr:nvPicPr>
        <xdr:cNvPr id="4" name="Image 3">
          <a:extLst>
            <a:ext uri="{FF2B5EF4-FFF2-40B4-BE49-F238E27FC236}">
              <a16:creationId xmlns:a16="http://schemas.microsoft.com/office/drawing/2014/main" id="{5DFF33CB-E9E0-3C48-CF2B-0918953E29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979" r="18548"/>
        <a:stretch/>
      </xdr:blipFill>
      <xdr:spPr>
        <a:xfrm>
          <a:off x="11068050" y="0"/>
          <a:ext cx="2386965" cy="1599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57730</xdr:colOff>
      <xdr:row>15</xdr:row>
      <xdr:rowOff>73190</xdr:rowOff>
    </xdr:from>
    <xdr:to>
      <xdr:col>8</xdr:col>
      <xdr:colOff>66420</xdr:colOff>
      <xdr:row>19</xdr:row>
      <xdr:rowOff>130109</xdr:rowOff>
    </xdr:to>
    <xdr:pic>
      <xdr:nvPicPr>
        <xdr:cNvPr id="3" name="Image 2">
          <a:extLst>
            <a:ext uri="{FF2B5EF4-FFF2-40B4-BE49-F238E27FC236}">
              <a16:creationId xmlns:a16="http://schemas.microsoft.com/office/drawing/2014/main" id="{B72FE811-CDD9-C835-F81B-FD3951B781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5033821" y="3167372"/>
          <a:ext cx="828675" cy="836295"/>
        </a:xfrm>
        <a:prstGeom prst="rect">
          <a:avLst/>
        </a:prstGeom>
        <a:noFill/>
        <a:ln>
          <a:noFill/>
        </a:ln>
      </xdr:spPr>
    </xdr:pic>
    <xdr:clientData/>
  </xdr:twoCellAnchor>
  <xdr:twoCellAnchor>
    <xdr:from>
      <xdr:col>0</xdr:col>
      <xdr:colOff>111760</xdr:colOff>
      <xdr:row>0</xdr:row>
      <xdr:rowOff>0</xdr:rowOff>
    </xdr:from>
    <xdr:to>
      <xdr:col>8</xdr:col>
      <xdr:colOff>42486</xdr:colOff>
      <xdr:row>7</xdr:row>
      <xdr:rowOff>147203</xdr:rowOff>
    </xdr:to>
    <xdr:grpSp>
      <xdr:nvGrpSpPr>
        <xdr:cNvPr id="4" name="Groupe 3">
          <a:extLst>
            <a:ext uri="{FF2B5EF4-FFF2-40B4-BE49-F238E27FC236}">
              <a16:creationId xmlns:a16="http://schemas.microsoft.com/office/drawing/2014/main" id="{5A89BE29-F423-E973-2F54-3E4A65F566BE}"/>
            </a:ext>
          </a:extLst>
        </xdr:cNvPr>
        <xdr:cNvGrpSpPr>
          <a:grpSpLocks noChangeAspect="1"/>
        </xdr:cNvGrpSpPr>
      </xdr:nvGrpSpPr>
      <xdr:grpSpPr>
        <a:xfrm>
          <a:off x="111760" y="0"/>
          <a:ext cx="5699066" cy="1640723"/>
          <a:chOff x="164123" y="0"/>
          <a:chExt cx="6274142" cy="1844675"/>
        </a:xfrm>
      </xdr:grpSpPr>
      <xdr:pic>
        <xdr:nvPicPr>
          <xdr:cNvPr id="5" name="Image 4">
            <a:extLst>
              <a:ext uri="{FF2B5EF4-FFF2-40B4-BE49-F238E27FC236}">
                <a16:creationId xmlns:a16="http://schemas.microsoft.com/office/drawing/2014/main" id="{1BE460E5-BD6C-804A-C324-1D60195DE64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4117" r="22412"/>
          <a:stretch/>
        </xdr:blipFill>
        <xdr:spPr bwMode="auto">
          <a:xfrm>
            <a:off x="164123" y="0"/>
            <a:ext cx="2590800" cy="1844675"/>
          </a:xfrm>
          <a:prstGeom prst="rect">
            <a:avLst/>
          </a:prstGeom>
          <a:noFill/>
          <a:ln>
            <a:noFill/>
          </a:ln>
          <a:extLst>
            <a:ext uri="{53640926-AAD7-44D8-BBD7-CCE9431645EC}">
              <a14:shadowObscured xmlns:a14="http://schemas.microsoft.com/office/drawing/2010/main"/>
            </a:ext>
          </a:extLst>
        </xdr:spPr>
      </xdr:pic>
      <xdr:pic>
        <xdr:nvPicPr>
          <xdr:cNvPr id="6" name="Image 5">
            <a:extLst>
              <a:ext uri="{FF2B5EF4-FFF2-40B4-BE49-F238E27FC236}">
                <a16:creationId xmlns:a16="http://schemas.microsoft.com/office/drawing/2014/main" id="{2B427396-578B-AB22-64DF-FF22383C60F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24400" y="316523"/>
            <a:ext cx="1713865" cy="1265555"/>
          </a:xfrm>
          <a:prstGeom prst="rect">
            <a:avLst/>
          </a:prstGeom>
          <a:noFill/>
          <a:ln>
            <a:noFill/>
          </a:ln>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46343-5D79-4C63-AD26-E85B733C678F}">
  <sheetPr codeName="Feuil1"/>
  <dimension ref="A1:WVQ179"/>
  <sheetViews>
    <sheetView showGridLines="0" tabSelected="1" zoomScaleNormal="100" zoomScaleSheetLayoutView="100" workbookViewId="0">
      <selection activeCell="B8" sqref="B8:C8"/>
    </sheetView>
  </sheetViews>
  <sheetFormatPr baseColWidth="10" defaultColWidth="0" defaultRowHeight="14.4" customHeight="1" zeroHeight="1" outlineLevelRow="1" x14ac:dyDescent="0.3"/>
  <cols>
    <col min="1" max="1" width="40" style="198" customWidth="1"/>
    <col min="2" max="4" width="19.88671875" style="198" customWidth="1"/>
    <col min="5" max="5" width="11.44140625" style="198" customWidth="1"/>
    <col min="6" max="6" width="34.109375" style="198" customWidth="1"/>
    <col min="7" max="9" width="17.109375" style="198" customWidth="1"/>
    <col min="10" max="10" width="28.33203125" style="198" hidden="1" customWidth="1"/>
    <col min="11" max="11" width="11.44140625" style="198" hidden="1" customWidth="1"/>
    <col min="12" max="12" width="45.109375" style="198" hidden="1" customWidth="1"/>
    <col min="13" max="256" width="11.44140625" style="198" hidden="1" customWidth="1"/>
    <col min="257" max="257" width="40" style="198" hidden="1" customWidth="1"/>
    <col min="258" max="260" width="19.88671875" style="198" hidden="1" customWidth="1"/>
    <col min="261" max="261" width="11.44140625" style="198" hidden="1" customWidth="1"/>
    <col min="262" max="262" width="34.109375" style="198" hidden="1" customWidth="1"/>
    <col min="263" max="265" width="17.109375" style="198" hidden="1" customWidth="1"/>
    <col min="266" max="512" width="11.44140625" style="198" hidden="1"/>
    <col min="513" max="513" width="40" style="198" hidden="1" customWidth="1"/>
    <col min="514" max="516" width="19.88671875" style="198" hidden="1" customWidth="1"/>
    <col min="517" max="517" width="11.44140625" style="198" hidden="1" customWidth="1"/>
    <col min="518" max="518" width="34.109375" style="198" hidden="1" customWidth="1"/>
    <col min="519" max="521" width="17.109375" style="198" hidden="1" customWidth="1"/>
    <col min="522" max="768" width="11.44140625" style="198" hidden="1"/>
    <col min="769" max="769" width="40" style="198" hidden="1" customWidth="1"/>
    <col min="770" max="772" width="19.88671875" style="198" hidden="1" customWidth="1"/>
    <col min="773" max="773" width="11.44140625" style="198" hidden="1" customWidth="1"/>
    <col min="774" max="774" width="34.109375" style="198" hidden="1" customWidth="1"/>
    <col min="775" max="777" width="17.109375" style="198" hidden="1" customWidth="1"/>
    <col min="778" max="1024" width="11.44140625" style="198" hidden="1"/>
    <col min="1025" max="1025" width="40" style="198" hidden="1" customWidth="1"/>
    <col min="1026" max="1028" width="19.88671875" style="198" hidden="1" customWidth="1"/>
    <col min="1029" max="1029" width="11.44140625" style="198" hidden="1" customWidth="1"/>
    <col min="1030" max="1030" width="34.109375" style="198" hidden="1" customWidth="1"/>
    <col min="1031" max="1033" width="17.109375" style="198" hidden="1" customWidth="1"/>
    <col min="1034" max="1280" width="11.44140625" style="198" hidden="1"/>
    <col min="1281" max="1281" width="40" style="198" hidden="1" customWidth="1"/>
    <col min="1282" max="1284" width="19.88671875" style="198" hidden="1" customWidth="1"/>
    <col min="1285" max="1285" width="11.44140625" style="198" hidden="1" customWidth="1"/>
    <col min="1286" max="1286" width="34.109375" style="198" hidden="1" customWidth="1"/>
    <col min="1287" max="1289" width="17.109375" style="198" hidden="1" customWidth="1"/>
    <col min="1290" max="1536" width="11.44140625" style="198" hidden="1"/>
    <col min="1537" max="1537" width="40" style="198" hidden="1" customWidth="1"/>
    <col min="1538" max="1540" width="19.88671875" style="198" hidden="1" customWidth="1"/>
    <col min="1541" max="1541" width="11.44140625" style="198" hidden="1" customWidth="1"/>
    <col min="1542" max="1542" width="34.109375" style="198" hidden="1" customWidth="1"/>
    <col min="1543" max="1545" width="17.109375" style="198" hidden="1" customWidth="1"/>
    <col min="1546" max="1792" width="11.44140625" style="198" hidden="1"/>
    <col min="1793" max="1793" width="40" style="198" hidden="1" customWidth="1"/>
    <col min="1794" max="1796" width="19.88671875" style="198" hidden="1" customWidth="1"/>
    <col min="1797" max="1797" width="11.44140625" style="198" hidden="1" customWidth="1"/>
    <col min="1798" max="1798" width="34.109375" style="198" hidden="1" customWidth="1"/>
    <col min="1799" max="1801" width="17.109375" style="198" hidden="1" customWidth="1"/>
    <col min="1802" max="2048" width="11.44140625" style="198" hidden="1"/>
    <col min="2049" max="2049" width="40" style="198" hidden="1" customWidth="1"/>
    <col min="2050" max="2052" width="19.88671875" style="198" hidden="1" customWidth="1"/>
    <col min="2053" max="2053" width="11.44140625" style="198" hidden="1" customWidth="1"/>
    <col min="2054" max="2054" width="34.109375" style="198" hidden="1" customWidth="1"/>
    <col min="2055" max="2057" width="17.109375" style="198" hidden="1" customWidth="1"/>
    <col min="2058" max="2304" width="11.44140625" style="198" hidden="1"/>
    <col min="2305" max="2305" width="40" style="198" hidden="1" customWidth="1"/>
    <col min="2306" max="2308" width="19.88671875" style="198" hidden="1" customWidth="1"/>
    <col min="2309" max="2309" width="11.44140625" style="198" hidden="1" customWidth="1"/>
    <col min="2310" max="2310" width="34.109375" style="198" hidden="1" customWidth="1"/>
    <col min="2311" max="2313" width="17.109375" style="198" hidden="1" customWidth="1"/>
    <col min="2314" max="2560" width="11.44140625" style="198" hidden="1"/>
    <col min="2561" max="2561" width="40" style="198" hidden="1" customWidth="1"/>
    <col min="2562" max="2564" width="19.88671875" style="198" hidden="1" customWidth="1"/>
    <col min="2565" max="2565" width="11.44140625" style="198" hidden="1" customWidth="1"/>
    <col min="2566" max="2566" width="34.109375" style="198" hidden="1" customWidth="1"/>
    <col min="2567" max="2569" width="17.109375" style="198" hidden="1" customWidth="1"/>
    <col min="2570" max="2816" width="11.44140625" style="198" hidden="1"/>
    <col min="2817" max="2817" width="40" style="198" hidden="1" customWidth="1"/>
    <col min="2818" max="2820" width="19.88671875" style="198" hidden="1" customWidth="1"/>
    <col min="2821" max="2821" width="11.44140625" style="198" hidden="1" customWidth="1"/>
    <col min="2822" max="2822" width="34.109375" style="198" hidden="1" customWidth="1"/>
    <col min="2823" max="2825" width="17.109375" style="198" hidden="1" customWidth="1"/>
    <col min="2826" max="3072" width="11.44140625" style="198" hidden="1"/>
    <col min="3073" max="3073" width="40" style="198" hidden="1" customWidth="1"/>
    <col min="3074" max="3076" width="19.88671875" style="198" hidden="1" customWidth="1"/>
    <col min="3077" max="3077" width="11.44140625" style="198" hidden="1" customWidth="1"/>
    <col min="3078" max="3078" width="34.109375" style="198" hidden="1" customWidth="1"/>
    <col min="3079" max="3081" width="17.109375" style="198" hidden="1" customWidth="1"/>
    <col min="3082" max="3328" width="11.44140625" style="198" hidden="1"/>
    <col min="3329" max="3329" width="40" style="198" hidden="1" customWidth="1"/>
    <col min="3330" max="3332" width="19.88671875" style="198" hidden="1" customWidth="1"/>
    <col min="3333" max="3333" width="11.44140625" style="198" hidden="1" customWidth="1"/>
    <col min="3334" max="3334" width="34.109375" style="198" hidden="1" customWidth="1"/>
    <col min="3335" max="3337" width="17.109375" style="198" hidden="1" customWidth="1"/>
    <col min="3338" max="3584" width="11.44140625" style="198" hidden="1"/>
    <col min="3585" max="3585" width="40" style="198" hidden="1" customWidth="1"/>
    <col min="3586" max="3588" width="19.88671875" style="198" hidden="1" customWidth="1"/>
    <col min="3589" max="3589" width="11.44140625" style="198" hidden="1" customWidth="1"/>
    <col min="3590" max="3590" width="34.109375" style="198" hidden="1" customWidth="1"/>
    <col min="3591" max="3593" width="17.109375" style="198" hidden="1" customWidth="1"/>
    <col min="3594" max="3840" width="11.44140625" style="198" hidden="1"/>
    <col min="3841" max="3841" width="40" style="198" hidden="1" customWidth="1"/>
    <col min="3842" max="3844" width="19.88671875" style="198" hidden="1" customWidth="1"/>
    <col min="3845" max="3845" width="11.44140625" style="198" hidden="1" customWidth="1"/>
    <col min="3846" max="3846" width="34.109375" style="198" hidden="1" customWidth="1"/>
    <col min="3847" max="3849" width="17.109375" style="198" hidden="1" customWidth="1"/>
    <col min="3850" max="4096" width="11.44140625" style="198" hidden="1"/>
    <col min="4097" max="4097" width="40" style="198" hidden="1" customWidth="1"/>
    <col min="4098" max="4100" width="19.88671875" style="198" hidden="1" customWidth="1"/>
    <col min="4101" max="4101" width="11.44140625" style="198" hidden="1" customWidth="1"/>
    <col min="4102" max="4102" width="34.109375" style="198" hidden="1" customWidth="1"/>
    <col min="4103" max="4105" width="17.109375" style="198" hidden="1" customWidth="1"/>
    <col min="4106" max="4352" width="11.44140625" style="198" hidden="1"/>
    <col min="4353" max="4353" width="40" style="198" hidden="1" customWidth="1"/>
    <col min="4354" max="4356" width="19.88671875" style="198" hidden="1" customWidth="1"/>
    <col min="4357" max="4357" width="11.44140625" style="198" hidden="1" customWidth="1"/>
    <col min="4358" max="4358" width="34.109375" style="198" hidden="1" customWidth="1"/>
    <col min="4359" max="4361" width="17.109375" style="198" hidden="1" customWidth="1"/>
    <col min="4362" max="4608" width="11.44140625" style="198" hidden="1"/>
    <col min="4609" max="4609" width="40" style="198" hidden="1" customWidth="1"/>
    <col min="4610" max="4612" width="19.88671875" style="198" hidden="1" customWidth="1"/>
    <col min="4613" max="4613" width="11.44140625" style="198" hidden="1" customWidth="1"/>
    <col min="4614" max="4614" width="34.109375" style="198" hidden="1" customWidth="1"/>
    <col min="4615" max="4617" width="17.109375" style="198" hidden="1" customWidth="1"/>
    <col min="4618" max="4864" width="11.44140625" style="198" hidden="1"/>
    <col min="4865" max="4865" width="40" style="198" hidden="1" customWidth="1"/>
    <col min="4866" max="4868" width="19.88671875" style="198" hidden="1" customWidth="1"/>
    <col min="4869" max="4869" width="11.44140625" style="198" hidden="1" customWidth="1"/>
    <col min="4870" max="4870" width="34.109375" style="198" hidden="1" customWidth="1"/>
    <col min="4871" max="4873" width="17.109375" style="198" hidden="1" customWidth="1"/>
    <col min="4874" max="5120" width="11.44140625" style="198" hidden="1"/>
    <col min="5121" max="5121" width="40" style="198" hidden="1" customWidth="1"/>
    <col min="5122" max="5124" width="19.88671875" style="198" hidden="1" customWidth="1"/>
    <col min="5125" max="5125" width="11.44140625" style="198" hidden="1" customWidth="1"/>
    <col min="5126" max="5126" width="34.109375" style="198" hidden="1" customWidth="1"/>
    <col min="5127" max="5129" width="17.109375" style="198" hidden="1" customWidth="1"/>
    <col min="5130" max="5376" width="11.44140625" style="198" hidden="1"/>
    <col min="5377" max="5377" width="40" style="198" hidden="1" customWidth="1"/>
    <col min="5378" max="5380" width="19.88671875" style="198" hidden="1" customWidth="1"/>
    <col min="5381" max="5381" width="11.44140625" style="198" hidden="1" customWidth="1"/>
    <col min="5382" max="5382" width="34.109375" style="198" hidden="1" customWidth="1"/>
    <col min="5383" max="5385" width="17.109375" style="198" hidden="1" customWidth="1"/>
    <col min="5386" max="5632" width="11.44140625" style="198" hidden="1"/>
    <col min="5633" max="5633" width="40" style="198" hidden="1" customWidth="1"/>
    <col min="5634" max="5636" width="19.88671875" style="198" hidden="1" customWidth="1"/>
    <col min="5637" max="5637" width="11.44140625" style="198" hidden="1" customWidth="1"/>
    <col min="5638" max="5638" width="34.109375" style="198" hidden="1" customWidth="1"/>
    <col min="5639" max="5641" width="17.109375" style="198" hidden="1" customWidth="1"/>
    <col min="5642" max="5888" width="11.44140625" style="198" hidden="1"/>
    <col min="5889" max="5889" width="40" style="198" hidden="1" customWidth="1"/>
    <col min="5890" max="5892" width="19.88671875" style="198" hidden="1" customWidth="1"/>
    <col min="5893" max="5893" width="11.44140625" style="198" hidden="1" customWidth="1"/>
    <col min="5894" max="5894" width="34.109375" style="198" hidden="1" customWidth="1"/>
    <col min="5895" max="5897" width="17.109375" style="198" hidden="1" customWidth="1"/>
    <col min="5898" max="6144" width="11.44140625" style="198" hidden="1"/>
    <col min="6145" max="6145" width="40" style="198" hidden="1" customWidth="1"/>
    <col min="6146" max="6148" width="19.88671875" style="198" hidden="1" customWidth="1"/>
    <col min="6149" max="6149" width="11.44140625" style="198" hidden="1" customWidth="1"/>
    <col min="6150" max="6150" width="34.109375" style="198" hidden="1" customWidth="1"/>
    <col min="6151" max="6153" width="17.109375" style="198" hidden="1" customWidth="1"/>
    <col min="6154" max="6400" width="11.44140625" style="198" hidden="1"/>
    <col min="6401" max="6401" width="40" style="198" hidden="1" customWidth="1"/>
    <col min="6402" max="6404" width="19.88671875" style="198" hidden="1" customWidth="1"/>
    <col min="6405" max="6405" width="11.44140625" style="198" hidden="1" customWidth="1"/>
    <col min="6406" max="6406" width="34.109375" style="198" hidden="1" customWidth="1"/>
    <col min="6407" max="6409" width="17.109375" style="198" hidden="1" customWidth="1"/>
    <col min="6410" max="6656" width="11.44140625" style="198" hidden="1"/>
    <col min="6657" max="6657" width="40" style="198" hidden="1" customWidth="1"/>
    <col min="6658" max="6660" width="19.88671875" style="198" hidden="1" customWidth="1"/>
    <col min="6661" max="6661" width="11.44140625" style="198" hidden="1" customWidth="1"/>
    <col min="6662" max="6662" width="34.109375" style="198" hidden="1" customWidth="1"/>
    <col min="6663" max="6665" width="17.109375" style="198" hidden="1" customWidth="1"/>
    <col min="6666" max="6912" width="11.44140625" style="198" hidden="1"/>
    <col min="6913" max="6913" width="40" style="198" hidden="1" customWidth="1"/>
    <col min="6914" max="6916" width="19.88671875" style="198" hidden="1" customWidth="1"/>
    <col min="6917" max="6917" width="11.44140625" style="198" hidden="1" customWidth="1"/>
    <col min="6918" max="6918" width="34.109375" style="198" hidden="1" customWidth="1"/>
    <col min="6919" max="6921" width="17.109375" style="198" hidden="1" customWidth="1"/>
    <col min="6922" max="7168" width="11.44140625" style="198" hidden="1"/>
    <col min="7169" max="7169" width="40" style="198" hidden="1" customWidth="1"/>
    <col min="7170" max="7172" width="19.88671875" style="198" hidden="1" customWidth="1"/>
    <col min="7173" max="7173" width="11.44140625" style="198" hidden="1" customWidth="1"/>
    <col min="7174" max="7174" width="34.109375" style="198" hidden="1" customWidth="1"/>
    <col min="7175" max="7177" width="17.109375" style="198" hidden="1" customWidth="1"/>
    <col min="7178" max="7424" width="11.44140625" style="198" hidden="1"/>
    <col min="7425" max="7425" width="40" style="198" hidden="1" customWidth="1"/>
    <col min="7426" max="7428" width="19.88671875" style="198" hidden="1" customWidth="1"/>
    <col min="7429" max="7429" width="11.44140625" style="198" hidden="1" customWidth="1"/>
    <col min="7430" max="7430" width="34.109375" style="198" hidden="1" customWidth="1"/>
    <col min="7431" max="7433" width="17.109375" style="198" hidden="1" customWidth="1"/>
    <col min="7434" max="7680" width="11.44140625" style="198" hidden="1"/>
    <col min="7681" max="7681" width="40" style="198" hidden="1" customWidth="1"/>
    <col min="7682" max="7684" width="19.88671875" style="198" hidden="1" customWidth="1"/>
    <col min="7685" max="7685" width="11.44140625" style="198" hidden="1" customWidth="1"/>
    <col min="7686" max="7686" width="34.109375" style="198" hidden="1" customWidth="1"/>
    <col min="7687" max="7689" width="17.109375" style="198" hidden="1" customWidth="1"/>
    <col min="7690" max="7936" width="11.44140625" style="198" hidden="1"/>
    <col min="7937" max="7937" width="40" style="198" hidden="1" customWidth="1"/>
    <col min="7938" max="7940" width="19.88671875" style="198" hidden="1" customWidth="1"/>
    <col min="7941" max="7941" width="11.44140625" style="198" hidden="1" customWidth="1"/>
    <col min="7942" max="7942" width="34.109375" style="198" hidden="1" customWidth="1"/>
    <col min="7943" max="7945" width="17.109375" style="198" hidden="1" customWidth="1"/>
    <col min="7946" max="8192" width="11.44140625" style="198" hidden="1"/>
    <col min="8193" max="8193" width="40" style="198" hidden="1" customWidth="1"/>
    <col min="8194" max="8196" width="19.88671875" style="198" hidden="1" customWidth="1"/>
    <col min="8197" max="8197" width="11.44140625" style="198" hidden="1" customWidth="1"/>
    <col min="8198" max="8198" width="34.109375" style="198" hidden="1" customWidth="1"/>
    <col min="8199" max="8201" width="17.109375" style="198" hidden="1" customWidth="1"/>
    <col min="8202" max="8448" width="11.44140625" style="198" hidden="1"/>
    <col min="8449" max="8449" width="40" style="198" hidden="1" customWidth="1"/>
    <col min="8450" max="8452" width="19.88671875" style="198" hidden="1" customWidth="1"/>
    <col min="8453" max="8453" width="11.44140625" style="198" hidden="1" customWidth="1"/>
    <col min="8454" max="8454" width="34.109375" style="198" hidden="1" customWidth="1"/>
    <col min="8455" max="8457" width="17.109375" style="198" hidden="1" customWidth="1"/>
    <col min="8458" max="8704" width="11.44140625" style="198" hidden="1"/>
    <col min="8705" max="8705" width="40" style="198" hidden="1" customWidth="1"/>
    <col min="8706" max="8708" width="19.88671875" style="198" hidden="1" customWidth="1"/>
    <col min="8709" max="8709" width="11.44140625" style="198" hidden="1" customWidth="1"/>
    <col min="8710" max="8710" width="34.109375" style="198" hidden="1" customWidth="1"/>
    <col min="8711" max="8713" width="17.109375" style="198" hidden="1" customWidth="1"/>
    <col min="8714" max="8960" width="11.44140625" style="198" hidden="1"/>
    <col min="8961" max="8961" width="40" style="198" hidden="1" customWidth="1"/>
    <col min="8962" max="8964" width="19.88671875" style="198" hidden="1" customWidth="1"/>
    <col min="8965" max="8965" width="11.44140625" style="198" hidden="1" customWidth="1"/>
    <col min="8966" max="8966" width="34.109375" style="198" hidden="1" customWidth="1"/>
    <col min="8967" max="8969" width="17.109375" style="198" hidden="1" customWidth="1"/>
    <col min="8970" max="9216" width="11.44140625" style="198" hidden="1"/>
    <col min="9217" max="9217" width="40" style="198" hidden="1" customWidth="1"/>
    <col min="9218" max="9220" width="19.88671875" style="198" hidden="1" customWidth="1"/>
    <col min="9221" max="9221" width="11.44140625" style="198" hidden="1" customWidth="1"/>
    <col min="9222" max="9222" width="34.109375" style="198" hidden="1" customWidth="1"/>
    <col min="9223" max="9225" width="17.109375" style="198" hidden="1" customWidth="1"/>
    <col min="9226" max="9472" width="11.44140625" style="198" hidden="1"/>
    <col min="9473" max="9473" width="40" style="198" hidden="1" customWidth="1"/>
    <col min="9474" max="9476" width="19.88671875" style="198" hidden="1" customWidth="1"/>
    <col min="9477" max="9477" width="11.44140625" style="198" hidden="1" customWidth="1"/>
    <col min="9478" max="9478" width="34.109375" style="198" hidden="1" customWidth="1"/>
    <col min="9479" max="9481" width="17.109375" style="198" hidden="1" customWidth="1"/>
    <col min="9482" max="9728" width="11.44140625" style="198" hidden="1"/>
    <col min="9729" max="9729" width="40" style="198" hidden="1" customWidth="1"/>
    <col min="9730" max="9732" width="19.88671875" style="198" hidden="1" customWidth="1"/>
    <col min="9733" max="9733" width="11.44140625" style="198" hidden="1" customWidth="1"/>
    <col min="9734" max="9734" width="34.109375" style="198" hidden="1" customWidth="1"/>
    <col min="9735" max="9737" width="17.109375" style="198" hidden="1" customWidth="1"/>
    <col min="9738" max="9984" width="11.44140625" style="198" hidden="1"/>
    <col min="9985" max="9985" width="40" style="198" hidden="1" customWidth="1"/>
    <col min="9986" max="9988" width="19.88671875" style="198" hidden="1" customWidth="1"/>
    <col min="9989" max="9989" width="11.44140625" style="198" hidden="1" customWidth="1"/>
    <col min="9990" max="9990" width="34.109375" style="198" hidden="1" customWidth="1"/>
    <col min="9991" max="9993" width="17.109375" style="198" hidden="1" customWidth="1"/>
    <col min="9994" max="10240" width="11.44140625" style="198" hidden="1"/>
    <col min="10241" max="10241" width="40" style="198" hidden="1" customWidth="1"/>
    <col min="10242" max="10244" width="19.88671875" style="198" hidden="1" customWidth="1"/>
    <col min="10245" max="10245" width="11.44140625" style="198" hidden="1" customWidth="1"/>
    <col min="10246" max="10246" width="34.109375" style="198" hidden="1" customWidth="1"/>
    <col min="10247" max="10249" width="17.109375" style="198" hidden="1" customWidth="1"/>
    <col min="10250" max="10496" width="11.44140625" style="198" hidden="1"/>
    <col min="10497" max="10497" width="40" style="198" hidden="1" customWidth="1"/>
    <col min="10498" max="10500" width="19.88671875" style="198" hidden="1" customWidth="1"/>
    <col min="10501" max="10501" width="11.44140625" style="198" hidden="1" customWidth="1"/>
    <col min="10502" max="10502" width="34.109375" style="198" hidden="1" customWidth="1"/>
    <col min="10503" max="10505" width="17.109375" style="198" hidden="1" customWidth="1"/>
    <col min="10506" max="10752" width="11.44140625" style="198" hidden="1"/>
    <col min="10753" max="10753" width="40" style="198" hidden="1" customWidth="1"/>
    <col min="10754" max="10756" width="19.88671875" style="198" hidden="1" customWidth="1"/>
    <col min="10757" max="10757" width="11.44140625" style="198" hidden="1" customWidth="1"/>
    <col min="10758" max="10758" width="34.109375" style="198" hidden="1" customWidth="1"/>
    <col min="10759" max="10761" width="17.109375" style="198" hidden="1" customWidth="1"/>
    <col min="10762" max="11008" width="11.44140625" style="198" hidden="1"/>
    <col min="11009" max="11009" width="40" style="198" hidden="1" customWidth="1"/>
    <col min="11010" max="11012" width="19.88671875" style="198" hidden="1" customWidth="1"/>
    <col min="11013" max="11013" width="11.44140625" style="198" hidden="1" customWidth="1"/>
    <col min="11014" max="11014" width="34.109375" style="198" hidden="1" customWidth="1"/>
    <col min="11015" max="11017" width="17.109375" style="198" hidden="1" customWidth="1"/>
    <col min="11018" max="11264" width="11.44140625" style="198" hidden="1"/>
    <col min="11265" max="11265" width="40" style="198" hidden="1" customWidth="1"/>
    <col min="11266" max="11268" width="19.88671875" style="198" hidden="1" customWidth="1"/>
    <col min="11269" max="11269" width="11.44140625" style="198" hidden="1" customWidth="1"/>
    <col min="11270" max="11270" width="34.109375" style="198" hidden="1" customWidth="1"/>
    <col min="11271" max="11273" width="17.109375" style="198" hidden="1" customWidth="1"/>
    <col min="11274" max="11520" width="11.44140625" style="198" hidden="1"/>
    <col min="11521" max="11521" width="40" style="198" hidden="1" customWidth="1"/>
    <col min="11522" max="11524" width="19.88671875" style="198" hidden="1" customWidth="1"/>
    <col min="11525" max="11525" width="11.44140625" style="198" hidden="1" customWidth="1"/>
    <col min="11526" max="11526" width="34.109375" style="198" hidden="1" customWidth="1"/>
    <col min="11527" max="11529" width="17.109375" style="198" hidden="1" customWidth="1"/>
    <col min="11530" max="11776" width="11.44140625" style="198" hidden="1"/>
    <col min="11777" max="11777" width="40" style="198" hidden="1" customWidth="1"/>
    <col min="11778" max="11780" width="19.88671875" style="198" hidden="1" customWidth="1"/>
    <col min="11781" max="11781" width="11.44140625" style="198" hidden="1" customWidth="1"/>
    <col min="11782" max="11782" width="34.109375" style="198" hidden="1" customWidth="1"/>
    <col min="11783" max="11785" width="17.109375" style="198" hidden="1" customWidth="1"/>
    <col min="11786" max="12032" width="11.44140625" style="198" hidden="1"/>
    <col min="12033" max="12033" width="40" style="198" hidden="1" customWidth="1"/>
    <col min="12034" max="12036" width="19.88671875" style="198" hidden="1" customWidth="1"/>
    <col min="12037" max="12037" width="11.44140625" style="198" hidden="1" customWidth="1"/>
    <col min="12038" max="12038" width="34.109375" style="198" hidden="1" customWidth="1"/>
    <col min="12039" max="12041" width="17.109375" style="198" hidden="1" customWidth="1"/>
    <col min="12042" max="12288" width="11.44140625" style="198" hidden="1"/>
    <col min="12289" max="12289" width="40" style="198" hidden="1" customWidth="1"/>
    <col min="12290" max="12292" width="19.88671875" style="198" hidden="1" customWidth="1"/>
    <col min="12293" max="12293" width="11.44140625" style="198" hidden="1" customWidth="1"/>
    <col min="12294" max="12294" width="34.109375" style="198" hidden="1" customWidth="1"/>
    <col min="12295" max="12297" width="17.109375" style="198" hidden="1" customWidth="1"/>
    <col min="12298" max="12544" width="11.44140625" style="198" hidden="1"/>
    <col min="12545" max="12545" width="40" style="198" hidden="1" customWidth="1"/>
    <col min="12546" max="12548" width="19.88671875" style="198" hidden="1" customWidth="1"/>
    <col min="12549" max="12549" width="11.44140625" style="198" hidden="1" customWidth="1"/>
    <col min="12550" max="12550" width="34.109375" style="198" hidden="1" customWidth="1"/>
    <col min="12551" max="12553" width="17.109375" style="198" hidden="1" customWidth="1"/>
    <col min="12554" max="12800" width="11.44140625" style="198" hidden="1"/>
    <col min="12801" max="12801" width="40" style="198" hidden="1" customWidth="1"/>
    <col min="12802" max="12804" width="19.88671875" style="198" hidden="1" customWidth="1"/>
    <col min="12805" max="12805" width="11.44140625" style="198" hidden="1" customWidth="1"/>
    <col min="12806" max="12806" width="34.109375" style="198" hidden="1" customWidth="1"/>
    <col min="12807" max="12809" width="17.109375" style="198" hidden="1" customWidth="1"/>
    <col min="12810" max="13056" width="11.44140625" style="198" hidden="1"/>
    <col min="13057" max="13057" width="40" style="198" hidden="1" customWidth="1"/>
    <col min="13058" max="13060" width="19.88671875" style="198" hidden="1" customWidth="1"/>
    <col min="13061" max="13061" width="11.44140625" style="198" hidden="1" customWidth="1"/>
    <col min="13062" max="13062" width="34.109375" style="198" hidden="1" customWidth="1"/>
    <col min="13063" max="13065" width="17.109375" style="198" hidden="1" customWidth="1"/>
    <col min="13066" max="13312" width="11.44140625" style="198" hidden="1"/>
    <col min="13313" max="13313" width="40" style="198" hidden="1" customWidth="1"/>
    <col min="13314" max="13316" width="19.88671875" style="198" hidden="1" customWidth="1"/>
    <col min="13317" max="13317" width="11.44140625" style="198" hidden="1" customWidth="1"/>
    <col min="13318" max="13318" width="34.109375" style="198" hidden="1" customWidth="1"/>
    <col min="13319" max="13321" width="17.109375" style="198" hidden="1" customWidth="1"/>
    <col min="13322" max="13568" width="11.44140625" style="198" hidden="1"/>
    <col min="13569" max="13569" width="40" style="198" hidden="1" customWidth="1"/>
    <col min="13570" max="13572" width="19.88671875" style="198" hidden="1" customWidth="1"/>
    <col min="13573" max="13573" width="11.44140625" style="198" hidden="1" customWidth="1"/>
    <col min="13574" max="13574" width="34.109375" style="198" hidden="1" customWidth="1"/>
    <col min="13575" max="13577" width="17.109375" style="198" hidden="1" customWidth="1"/>
    <col min="13578" max="13824" width="11.44140625" style="198" hidden="1"/>
    <col min="13825" max="13825" width="40" style="198" hidden="1" customWidth="1"/>
    <col min="13826" max="13828" width="19.88671875" style="198" hidden="1" customWidth="1"/>
    <col min="13829" max="13829" width="11.44140625" style="198" hidden="1" customWidth="1"/>
    <col min="13830" max="13830" width="34.109375" style="198" hidden="1" customWidth="1"/>
    <col min="13831" max="13833" width="17.109375" style="198" hidden="1" customWidth="1"/>
    <col min="13834" max="14080" width="11.44140625" style="198" hidden="1"/>
    <col min="14081" max="14081" width="40" style="198" hidden="1" customWidth="1"/>
    <col min="14082" max="14084" width="19.88671875" style="198" hidden="1" customWidth="1"/>
    <col min="14085" max="14085" width="11.44140625" style="198" hidden="1" customWidth="1"/>
    <col min="14086" max="14086" width="34.109375" style="198" hidden="1" customWidth="1"/>
    <col min="14087" max="14089" width="17.109375" style="198" hidden="1" customWidth="1"/>
    <col min="14090" max="14336" width="11.44140625" style="198" hidden="1"/>
    <col min="14337" max="14337" width="40" style="198" hidden="1" customWidth="1"/>
    <col min="14338" max="14340" width="19.88671875" style="198" hidden="1" customWidth="1"/>
    <col min="14341" max="14341" width="11.44140625" style="198" hidden="1" customWidth="1"/>
    <col min="14342" max="14342" width="34.109375" style="198" hidden="1" customWidth="1"/>
    <col min="14343" max="14345" width="17.109375" style="198" hidden="1" customWidth="1"/>
    <col min="14346" max="14592" width="11.44140625" style="198" hidden="1"/>
    <col min="14593" max="14593" width="40" style="198" hidden="1" customWidth="1"/>
    <col min="14594" max="14596" width="19.88671875" style="198" hidden="1" customWidth="1"/>
    <col min="14597" max="14597" width="11.44140625" style="198" hidden="1" customWidth="1"/>
    <col min="14598" max="14598" width="34.109375" style="198" hidden="1" customWidth="1"/>
    <col min="14599" max="14601" width="17.109375" style="198" hidden="1" customWidth="1"/>
    <col min="14602" max="14848" width="11.44140625" style="198" hidden="1"/>
    <col min="14849" max="14849" width="40" style="198" hidden="1" customWidth="1"/>
    <col min="14850" max="14852" width="19.88671875" style="198" hidden="1" customWidth="1"/>
    <col min="14853" max="14853" width="11.44140625" style="198" hidden="1" customWidth="1"/>
    <col min="14854" max="14854" width="34.109375" style="198" hidden="1" customWidth="1"/>
    <col min="14855" max="14857" width="17.109375" style="198" hidden="1" customWidth="1"/>
    <col min="14858" max="15104" width="11.44140625" style="198" hidden="1"/>
    <col min="15105" max="15105" width="40" style="198" hidden="1" customWidth="1"/>
    <col min="15106" max="15108" width="19.88671875" style="198" hidden="1" customWidth="1"/>
    <col min="15109" max="15109" width="11.44140625" style="198" hidden="1" customWidth="1"/>
    <col min="15110" max="15110" width="34.109375" style="198" hidden="1" customWidth="1"/>
    <col min="15111" max="15113" width="17.109375" style="198" hidden="1" customWidth="1"/>
    <col min="15114" max="15360" width="11.44140625" style="198" hidden="1"/>
    <col min="15361" max="15361" width="40" style="198" hidden="1" customWidth="1"/>
    <col min="15362" max="15364" width="19.88671875" style="198" hidden="1" customWidth="1"/>
    <col min="15365" max="15365" width="11.44140625" style="198" hidden="1" customWidth="1"/>
    <col min="15366" max="15366" width="34.109375" style="198" hidden="1" customWidth="1"/>
    <col min="15367" max="15369" width="17.109375" style="198" hidden="1" customWidth="1"/>
    <col min="15370" max="15616" width="11.44140625" style="198" hidden="1"/>
    <col min="15617" max="15617" width="40" style="198" hidden="1" customWidth="1"/>
    <col min="15618" max="15620" width="19.88671875" style="198" hidden="1" customWidth="1"/>
    <col min="15621" max="15621" width="11.44140625" style="198" hidden="1" customWidth="1"/>
    <col min="15622" max="15622" width="34.109375" style="198" hidden="1" customWidth="1"/>
    <col min="15623" max="15625" width="17.109375" style="198" hidden="1" customWidth="1"/>
    <col min="15626" max="15872" width="11.44140625" style="198" hidden="1"/>
    <col min="15873" max="15873" width="40" style="198" hidden="1" customWidth="1"/>
    <col min="15874" max="15876" width="19.88671875" style="198" hidden="1" customWidth="1"/>
    <col min="15877" max="15877" width="11.44140625" style="198" hidden="1" customWidth="1"/>
    <col min="15878" max="15878" width="34.109375" style="198" hidden="1" customWidth="1"/>
    <col min="15879" max="15881" width="17.109375" style="198" hidden="1" customWidth="1"/>
    <col min="15882" max="16128" width="11.44140625" style="198" hidden="1"/>
    <col min="16129" max="16129" width="40" style="198" hidden="1" customWidth="1"/>
    <col min="16130" max="16132" width="19.88671875" style="198" hidden="1" customWidth="1"/>
    <col min="16133" max="16133" width="11.44140625" style="198" hidden="1" customWidth="1"/>
    <col min="16134" max="16134" width="34.109375" style="198" hidden="1" customWidth="1"/>
    <col min="16135" max="16137" width="17.109375" style="198" hidden="1" customWidth="1"/>
    <col min="16138" max="16384" width="11.44140625" style="198" hidden="1"/>
  </cols>
  <sheetData>
    <row r="1" spans="1:15" ht="27.6" x14ac:dyDescent="0.65">
      <c r="A1" s="277" t="s">
        <v>131</v>
      </c>
    </row>
    <row r="2" spans="1:15" ht="21" x14ac:dyDescent="0.4">
      <c r="A2" s="261" t="s">
        <v>132</v>
      </c>
      <c r="J2" s="288" t="s">
        <v>287</v>
      </c>
      <c r="K2" s="288"/>
      <c r="L2" s="288"/>
      <c r="M2" s="288"/>
      <c r="N2" s="288"/>
      <c r="O2" s="288"/>
    </row>
    <row r="3" spans="1:15" ht="15" customHeight="1" x14ac:dyDescent="0.3">
      <c r="G3" s="167"/>
      <c r="H3" s="167"/>
      <c r="J3" s="198" t="s">
        <v>133</v>
      </c>
      <c r="K3" s="198" t="s">
        <v>134</v>
      </c>
      <c r="L3" s="198" t="s">
        <v>135</v>
      </c>
      <c r="N3" s="198" t="s">
        <v>136</v>
      </c>
    </row>
    <row r="4" spans="1:15" ht="18.75" customHeight="1" x14ac:dyDescent="0.35">
      <c r="A4" s="199" t="s">
        <v>288</v>
      </c>
      <c r="G4" s="167"/>
      <c r="H4" s="167"/>
      <c r="J4" s="198" t="s">
        <v>137</v>
      </c>
      <c r="K4" s="198" t="s">
        <v>138</v>
      </c>
      <c r="L4" s="198" t="s">
        <v>139</v>
      </c>
      <c r="N4" s="198" t="s">
        <v>140</v>
      </c>
    </row>
    <row r="5" spans="1:15" ht="15" customHeight="1" x14ac:dyDescent="0.3">
      <c r="G5" s="167"/>
      <c r="H5" s="167"/>
      <c r="J5" s="198" t="s">
        <v>141</v>
      </c>
      <c r="L5" s="198" t="s">
        <v>142</v>
      </c>
    </row>
    <row r="6" spans="1:15" ht="15" customHeight="1" x14ac:dyDescent="0.3">
      <c r="A6" s="200" t="s">
        <v>143</v>
      </c>
      <c r="B6" s="292"/>
      <c r="C6" s="292"/>
      <c r="G6" s="167"/>
      <c r="H6" s="167"/>
      <c r="J6" s="198" t="s">
        <v>144</v>
      </c>
    </row>
    <row r="7" spans="1:15" ht="15" customHeight="1" x14ac:dyDescent="0.3">
      <c r="A7" s="200" t="s">
        <v>145</v>
      </c>
      <c r="B7" s="292"/>
      <c r="C7" s="292"/>
      <c r="D7" s="201" t="s">
        <v>146</v>
      </c>
      <c r="G7" s="167"/>
      <c r="H7" s="167"/>
      <c r="J7" s="198" t="s">
        <v>147</v>
      </c>
    </row>
    <row r="8" spans="1:15" ht="15" customHeight="1" x14ac:dyDescent="0.3">
      <c r="A8" s="200" t="s">
        <v>148</v>
      </c>
      <c r="B8" s="292"/>
      <c r="C8" s="292"/>
      <c r="D8" s="201" t="s">
        <v>150</v>
      </c>
      <c r="G8" s="167"/>
      <c r="H8" s="167"/>
      <c r="J8" s="198" t="s">
        <v>149</v>
      </c>
    </row>
    <row r="9" spans="1:15" ht="15" customHeight="1" x14ac:dyDescent="0.3">
      <c r="A9" s="200" t="s">
        <v>151</v>
      </c>
      <c r="B9" s="293"/>
      <c r="C9" s="293"/>
      <c r="G9" s="167"/>
      <c r="H9" s="167"/>
    </row>
    <row r="10" spans="1:15" ht="15" customHeight="1" x14ac:dyDescent="0.3">
      <c r="A10" s="200" t="s">
        <v>152</v>
      </c>
      <c r="B10" s="294"/>
      <c r="C10" s="294"/>
      <c r="G10" s="167"/>
      <c r="H10" s="167"/>
    </row>
    <row r="11" spans="1:15" ht="15" customHeight="1" x14ac:dyDescent="0.3">
      <c r="A11" s="200" t="s">
        <v>153</v>
      </c>
      <c r="B11" s="292"/>
      <c r="C11" s="292"/>
      <c r="G11" s="167"/>
      <c r="H11" s="167"/>
      <c r="J11" s="198" t="s">
        <v>133</v>
      </c>
      <c r="K11" s="198" t="s">
        <v>154</v>
      </c>
    </row>
    <row r="12" spans="1:15" ht="15.75" customHeight="1" x14ac:dyDescent="0.3">
      <c r="A12" s="200"/>
      <c r="B12" s="289"/>
      <c r="C12" s="289"/>
      <c r="G12" s="167"/>
      <c r="H12" s="167"/>
      <c r="J12" s="198" t="s">
        <v>137</v>
      </c>
      <c r="K12" s="198" t="s">
        <v>154</v>
      </c>
    </row>
    <row r="13" spans="1:15" x14ac:dyDescent="0.3">
      <c r="A13" s="200" t="s">
        <v>155</v>
      </c>
      <c r="B13" s="290"/>
      <c r="C13" s="290"/>
      <c r="D13" s="290"/>
      <c r="E13" s="201" t="s">
        <v>150</v>
      </c>
      <c r="J13" s="198" t="s">
        <v>141</v>
      </c>
      <c r="K13" s="198" t="s">
        <v>156</v>
      </c>
    </row>
    <row r="14" spans="1:15" s="278" customFormat="1" ht="30" customHeight="1" x14ac:dyDescent="0.5">
      <c r="A14" s="279" t="s">
        <v>157</v>
      </c>
      <c r="B14" s="280"/>
      <c r="C14" s="280"/>
      <c r="D14" s="280"/>
      <c r="E14" s="280"/>
      <c r="F14" s="280"/>
      <c r="G14" s="280"/>
      <c r="H14" s="280"/>
      <c r="I14" s="280"/>
      <c r="J14" s="278" t="s">
        <v>144</v>
      </c>
      <c r="K14" s="278" t="s">
        <v>156</v>
      </c>
    </row>
    <row r="15" spans="1:15" x14ac:dyDescent="0.3">
      <c r="A15" s="203" t="s">
        <v>158</v>
      </c>
      <c r="J15" s="198" t="s">
        <v>147</v>
      </c>
      <c r="K15" s="198" t="s">
        <v>156</v>
      </c>
    </row>
    <row r="16" spans="1:15" x14ac:dyDescent="0.3">
      <c r="B16" s="204" t="s">
        <v>159</v>
      </c>
      <c r="J16" s="198" t="s">
        <v>149</v>
      </c>
      <c r="K16" s="198" t="s">
        <v>156</v>
      </c>
    </row>
    <row r="17" spans="1:8" ht="15" customHeight="1" x14ac:dyDescent="0.3">
      <c r="A17" s="205" t="s">
        <v>160</v>
      </c>
      <c r="B17" s="266"/>
      <c r="C17" s="206" t="s">
        <v>161</v>
      </c>
      <c r="G17" s="167"/>
      <c r="H17" s="167"/>
    </row>
    <row r="18" spans="1:8" ht="15" customHeight="1" x14ac:dyDescent="0.3">
      <c r="A18" s="205" t="s">
        <v>162</v>
      </c>
      <c r="B18" s="266"/>
      <c r="C18" s="206" t="s">
        <v>163</v>
      </c>
      <c r="G18" s="167"/>
      <c r="H18" s="167"/>
    </row>
    <row r="19" spans="1:8" ht="15" customHeight="1" x14ac:dyDescent="0.3">
      <c r="A19" s="205" t="s">
        <v>164</v>
      </c>
      <c r="B19" s="266"/>
      <c r="C19" s="206"/>
      <c r="G19" s="167"/>
      <c r="H19" s="167"/>
    </row>
    <row r="20" spans="1:8" ht="15" customHeight="1" x14ac:dyDescent="0.3">
      <c r="A20" s="205" t="s">
        <v>165</v>
      </c>
      <c r="B20" s="266"/>
      <c r="C20" s="206" t="s">
        <v>166</v>
      </c>
      <c r="G20" s="167"/>
      <c r="H20" s="167"/>
    </row>
    <row r="21" spans="1:8" ht="15" customHeight="1" x14ac:dyDescent="0.3">
      <c r="A21" s="205" t="s">
        <v>167</v>
      </c>
      <c r="B21" s="266"/>
      <c r="C21" s="206" t="s">
        <v>168</v>
      </c>
      <c r="G21" s="167"/>
      <c r="H21" s="167"/>
    </row>
    <row r="22" spans="1:8" ht="15" customHeight="1" x14ac:dyDescent="0.3">
      <c r="A22" s="205" t="s">
        <v>169</v>
      </c>
      <c r="B22" s="266"/>
      <c r="C22" s="206" t="s">
        <v>170</v>
      </c>
      <c r="G22" s="167"/>
      <c r="H22" s="167"/>
    </row>
    <row r="23" spans="1:8" ht="15" customHeight="1" x14ac:dyDescent="0.3">
      <c r="A23" s="205" t="s">
        <v>171</v>
      </c>
      <c r="B23" s="266"/>
      <c r="C23" s="206"/>
      <c r="G23" s="167"/>
      <c r="H23" s="167"/>
    </row>
    <row r="24" spans="1:8" ht="15" customHeight="1" x14ac:dyDescent="0.3">
      <c r="A24" s="205" t="s">
        <v>172</v>
      </c>
      <c r="B24" s="266"/>
      <c r="C24" s="206"/>
      <c r="G24" s="167"/>
      <c r="H24" s="167"/>
    </row>
    <row r="25" spans="1:8" ht="15" customHeight="1" x14ac:dyDescent="0.3">
      <c r="A25" s="205" t="s">
        <v>173</v>
      </c>
      <c r="B25" s="266"/>
      <c r="C25" s="206" t="s">
        <v>174</v>
      </c>
      <c r="G25" s="167"/>
      <c r="H25" s="167"/>
    </row>
    <row r="26" spans="1:8" ht="15.75" customHeight="1" x14ac:dyDescent="0.3">
      <c r="A26" s="205" t="s">
        <v>175</v>
      </c>
      <c r="B26" s="266"/>
      <c r="C26" s="206" t="s">
        <v>176</v>
      </c>
      <c r="G26" s="167"/>
      <c r="H26" s="167"/>
    </row>
    <row r="27" spans="1:8" x14ac:dyDescent="0.3">
      <c r="A27" s="205" t="s">
        <v>177</v>
      </c>
      <c r="B27" s="266"/>
      <c r="C27" s="206" t="s">
        <v>178</v>
      </c>
    </row>
    <row r="28" spans="1:8" x14ac:dyDescent="0.3">
      <c r="A28" s="205" t="s">
        <v>179</v>
      </c>
      <c r="B28" s="266"/>
      <c r="C28" s="206" t="s">
        <v>180</v>
      </c>
    </row>
    <row r="29" spans="1:8" x14ac:dyDescent="0.3">
      <c r="A29" s="205" t="s">
        <v>181</v>
      </c>
      <c r="B29" s="266"/>
      <c r="C29" s="206" t="s">
        <v>182</v>
      </c>
    </row>
    <row r="30" spans="1:8" x14ac:dyDescent="0.3">
      <c r="A30" s="205" t="s">
        <v>183</v>
      </c>
      <c r="B30" s="266"/>
      <c r="C30" s="206" t="s">
        <v>184</v>
      </c>
    </row>
    <row r="31" spans="1:8" x14ac:dyDescent="0.3">
      <c r="A31" s="205" t="s">
        <v>185</v>
      </c>
      <c r="B31" s="266"/>
      <c r="C31" s="206" t="s">
        <v>186</v>
      </c>
    </row>
    <row r="32" spans="1:8" x14ac:dyDescent="0.3">
      <c r="A32" s="205" t="s">
        <v>187</v>
      </c>
      <c r="B32" s="266"/>
      <c r="C32" s="206" t="s">
        <v>188</v>
      </c>
    </row>
    <row r="33" spans="1:13" ht="15" thickBot="1" x14ac:dyDescent="0.35">
      <c r="A33" s="205" t="s">
        <v>189</v>
      </c>
      <c r="B33" s="266"/>
      <c r="C33" s="207" t="s">
        <v>190</v>
      </c>
    </row>
    <row r="34" spans="1:13" ht="15" thickBot="1" x14ac:dyDescent="0.35">
      <c r="A34" s="208" t="s">
        <v>42</v>
      </c>
      <c r="B34" s="209">
        <f>SUM(B17:B33)</f>
        <v>0</v>
      </c>
      <c r="C34" s="210"/>
    </row>
    <row r="35" spans="1:13" x14ac:dyDescent="0.3">
      <c r="C35" s="210"/>
    </row>
    <row r="36" spans="1:13" ht="15.6" x14ac:dyDescent="0.3">
      <c r="A36" s="211" t="s">
        <v>191</v>
      </c>
      <c r="C36" s="267"/>
      <c r="D36" s="212" t="s">
        <v>192</v>
      </c>
    </row>
    <row r="37" spans="1:13" x14ac:dyDescent="0.3">
      <c r="C37" s="210"/>
    </row>
    <row r="38" spans="1:13" hidden="1" outlineLevel="1" x14ac:dyDescent="0.3">
      <c r="A38" s="262"/>
      <c r="B38" s="263" t="s">
        <v>193</v>
      </c>
      <c r="C38" s="264" t="s">
        <v>11</v>
      </c>
      <c r="D38" s="264" t="s">
        <v>12</v>
      </c>
      <c r="E38" s="265" t="s">
        <v>13</v>
      </c>
      <c r="F38" s="264" t="s">
        <v>194</v>
      </c>
      <c r="G38" s="264" t="s">
        <v>195</v>
      </c>
      <c r="H38" s="264" t="s">
        <v>196</v>
      </c>
      <c r="I38" s="264" t="s">
        <v>197</v>
      </c>
      <c r="J38" s="213" t="s">
        <v>198</v>
      </c>
      <c r="K38" s="213" t="s">
        <v>199</v>
      </c>
      <c r="L38" s="213" t="s">
        <v>200</v>
      </c>
      <c r="M38" s="213" t="s">
        <v>42</v>
      </c>
    </row>
    <row r="39" spans="1:13" hidden="1" outlineLevel="1" x14ac:dyDescent="0.3">
      <c r="B39" s="214">
        <f>SUM(B17,B19,B21,B25:B31)</f>
        <v>0</v>
      </c>
      <c r="C39" s="215">
        <f t="shared" ref="C39:C54" si="0">IF(ISERROR($B39/$C$36),0,$B39/$C$36)</f>
        <v>0</v>
      </c>
      <c r="D39" s="215">
        <f>IF($B39&gt;(SUM(C39:$C39)),IF(ISERROR($B39/$C$36),"",$B39/$C$36),0)</f>
        <v>0</v>
      </c>
      <c r="E39" s="215">
        <f>IF($B39&gt;(SUM($C39:D39)),IF(ISERROR($B39/$C$36),"",$B39/$C$36),0)</f>
        <v>0</v>
      </c>
      <c r="F39" s="215">
        <f>IF($B39&gt;(SUM($C39:E39)),IF(ISERROR($B39/$C$36),"",$B39/$C$36),0)</f>
        <v>0</v>
      </c>
      <c r="G39" s="215">
        <f>IF($B39&gt;(SUM($C39:F39)),IF(ISERROR($B39/$C$36),"",$B39/$C$36),0)</f>
        <v>0</v>
      </c>
      <c r="H39" s="215">
        <f>IF($B39&gt;(SUM($C39:G39)),IF(ISERROR($B39/$C$36),"",$B39/$C$36),0)</f>
        <v>0</v>
      </c>
      <c r="I39" s="215">
        <f>IF($B39&gt;(SUM($C39:H39)),IF(ISERROR($B39/$C$36),"",$B39/$C$36),0)</f>
        <v>0</v>
      </c>
      <c r="J39" s="215">
        <f>IF($B39&gt;(SUM($C39:I39)),IF(ISERROR($B39/$C$36),"",$B39/$C$36),0)</f>
        <v>0</v>
      </c>
      <c r="K39" s="215">
        <f>IF($B39&gt;(SUM($C39:J39)),IF(ISERROR($B39/$C$36),"",$B39/$C$36),0)</f>
        <v>0</v>
      </c>
      <c r="L39" s="215">
        <f>IF($B39&gt;(SUM($C39:K39)),IF(ISERROR($B39/$C$36),"",$B39/$C$36),0)</f>
        <v>0</v>
      </c>
      <c r="M39" s="216">
        <f>SUM(C39:L39)</f>
        <v>0</v>
      </c>
    </row>
    <row r="40" spans="1:13" hidden="1" outlineLevel="1" x14ac:dyDescent="0.3">
      <c r="A40" s="198" t="str">
        <f>A17</f>
        <v xml:space="preserve">Frais d’établissement </v>
      </c>
      <c r="B40" s="217">
        <f t="shared" ref="B40:B54" si="1">B17</f>
        <v>0</v>
      </c>
      <c r="C40" s="213">
        <f>IF(ISERROR($B40/$C$36),0,$B40/$C$36)</f>
        <v>0</v>
      </c>
      <c r="D40" s="213">
        <f>IF($B40&gt;(SUM(C40:$C40)),IF(ISERROR($B40/$C$36),"",$B40/$C$36),0)</f>
        <v>0</v>
      </c>
      <c r="E40" s="213">
        <f>IF($B40&gt;(SUM($C40:D40)),IF(ISERROR($B40/$C$36),"",$B40/$C$36),0)</f>
        <v>0</v>
      </c>
      <c r="F40" s="213">
        <f>IF($B40&gt;(SUM($C40:E40)),IF(ISERROR($B40/$C$36),"",$B40/$C$36),0)</f>
        <v>0</v>
      </c>
      <c r="G40" s="213">
        <f>IF($B40&gt;(SUM($C40:F40)),IF(ISERROR($B40/$C$36),"",$B40/$C$36),0)</f>
        <v>0</v>
      </c>
      <c r="H40" s="213">
        <f>IF($B40&gt;(SUM($C40:G40)),IF(ISERROR($B40/$C$36),"",$B40/$C$36),0)</f>
        <v>0</v>
      </c>
      <c r="I40" s="213">
        <f>IF($B40&gt;(SUM($C40:H40)),IF(ISERROR($B40/$C$36),"",$B40/$C$36),0)</f>
        <v>0</v>
      </c>
      <c r="J40" s="213">
        <f>IF($B40&gt;(SUM($C40:I40)),IF(ISERROR($B40/$C$36),"",$B40/$C$36),0)</f>
        <v>0</v>
      </c>
      <c r="K40" s="213">
        <f>IF($B40&gt;(SUM($C40:J40)),IF(ISERROR($B40/$C$36),"",$B40/$C$36),0)</f>
        <v>0</v>
      </c>
      <c r="L40" s="213">
        <f>IF($B40&gt;(SUM($C40:K40)),IF(ISERROR($B40/$C$36),"",$B40/$C$36),0)</f>
        <v>0</v>
      </c>
      <c r="M40" s="213">
        <f t="shared" ref="M40:M54" si="2">SUM(C40:L40)</f>
        <v>0</v>
      </c>
    </row>
    <row r="41" spans="1:13" hidden="1" outlineLevel="1" x14ac:dyDescent="0.3">
      <c r="B41" s="217"/>
      <c r="C41" s="213"/>
      <c r="D41" s="213"/>
      <c r="E41" s="213"/>
      <c r="F41" s="213"/>
      <c r="G41" s="213"/>
      <c r="H41" s="213"/>
      <c r="I41" s="213"/>
      <c r="J41" s="213">
        <f>IF($B41&gt;(SUM($C41:I41)),IF(ISERROR($B41/$C$36),"",$B41/$C$36),0)</f>
        <v>0</v>
      </c>
      <c r="K41" s="213">
        <f>IF($B41&gt;(SUM($C41:J41)),IF(ISERROR($B41/$C$36),"",$B41/$C$36),0)</f>
        <v>0</v>
      </c>
      <c r="L41" s="213">
        <f>IF($B41&gt;(SUM($C41:K41)),IF(ISERROR($B41/$C$36),"",$B41/$C$36),0)</f>
        <v>0</v>
      </c>
      <c r="M41" s="213">
        <f t="shared" si="2"/>
        <v>0</v>
      </c>
    </row>
    <row r="42" spans="1:13" hidden="1" outlineLevel="1" x14ac:dyDescent="0.3">
      <c r="A42" s="198" t="str">
        <f>A19</f>
        <v>Logiciels, formations</v>
      </c>
      <c r="B42" s="217">
        <f t="shared" si="1"/>
        <v>0</v>
      </c>
      <c r="C42" s="213">
        <f t="shared" si="0"/>
        <v>0</v>
      </c>
      <c r="D42" s="213">
        <f>IF($B42&gt;(SUM(C42:$C42)),IF(ISERROR($B42/$C$36),"",$B42/$C$36),0)</f>
        <v>0</v>
      </c>
      <c r="E42" s="213">
        <f>IF($B42&gt;(SUM($C42:D42)),IF(ISERROR($B42/$C$36),"",$B42/$C$36),0)</f>
        <v>0</v>
      </c>
      <c r="F42" s="213">
        <f>IF($B42&gt;(SUM($C42:E42)),IF(ISERROR($B42/$C$36),"",$B42/$C$36),0)</f>
        <v>0</v>
      </c>
      <c r="G42" s="213">
        <f>IF($B42&gt;(SUM($C42:F42)),IF(ISERROR($B42/$C$36),"",$B42/$C$36),0)</f>
        <v>0</v>
      </c>
      <c r="H42" s="213">
        <f>IF($B42&gt;(SUM($C42:G42)),IF(ISERROR($B42/$C$36),"",$B42/$C$36),0)</f>
        <v>0</v>
      </c>
      <c r="I42" s="213">
        <f>IF($B42&gt;(SUM($C42:H42)),IF(ISERROR($B42/$C$36),"",$B42/$C$36),0)</f>
        <v>0</v>
      </c>
      <c r="J42" s="213">
        <f>IF($B42&gt;(SUM($C42:I42)),IF(ISERROR($B42/$C$36),"",$B42/$C$36),0)</f>
        <v>0</v>
      </c>
      <c r="K42" s="213">
        <f>IF($B42&gt;(SUM($C42:J42)),IF(ISERROR($B42/$C$36),"",$B42/$C$36),0)</f>
        <v>0</v>
      </c>
      <c r="L42" s="213">
        <f>IF($B42&gt;(SUM($C42:K42)),IF(ISERROR($B42/$C$36),"",$B42/$C$36),0)</f>
        <v>0</v>
      </c>
      <c r="M42" s="213">
        <f t="shared" si="2"/>
        <v>0</v>
      </c>
    </row>
    <row r="43" spans="1:13" hidden="1" outlineLevel="1" x14ac:dyDescent="0.3">
      <c r="B43" s="217"/>
      <c r="C43" s="213"/>
      <c r="D43" s="213"/>
      <c r="E43" s="213"/>
      <c r="F43" s="213"/>
      <c r="G43" s="213"/>
      <c r="H43" s="213"/>
      <c r="I43" s="213"/>
      <c r="J43" s="213">
        <f>IF($B43&gt;(SUM($C43:I43)),IF(ISERROR($B43/$C$36),"",$B43/$C$36),0)</f>
        <v>0</v>
      </c>
      <c r="K43" s="213">
        <f>IF($B43&gt;(SUM($C43:J43)),IF(ISERROR($B43/$C$36),"",$B43/$C$36),0)</f>
        <v>0</v>
      </c>
      <c r="L43" s="213">
        <f>IF($B43&gt;(SUM($C43:K43)),IF(ISERROR($B43/$C$36),"",$B43/$C$36),0)</f>
        <v>0</v>
      </c>
      <c r="M43" s="213">
        <f t="shared" si="2"/>
        <v>0</v>
      </c>
    </row>
    <row r="44" spans="1:13" hidden="1" outlineLevel="1" x14ac:dyDescent="0.3">
      <c r="A44" s="198" t="str">
        <f>A21</f>
        <v>Droits d’entrée</v>
      </c>
      <c r="B44" s="217">
        <f t="shared" si="1"/>
        <v>0</v>
      </c>
      <c r="C44" s="213">
        <f t="shared" si="0"/>
        <v>0</v>
      </c>
      <c r="D44" s="213">
        <f>IF($B44&gt;(SUM(C44:$C44)),IF(ISERROR($B44/$C$36),"",$B44/$C$36),0)</f>
        <v>0</v>
      </c>
      <c r="E44" s="213">
        <f>IF($B44&gt;(SUM($C44:D44)),IF(ISERROR($B44/$C$36),"",$B44/$C$36),0)</f>
        <v>0</v>
      </c>
      <c r="F44" s="213">
        <f>IF($B44&gt;(SUM($C44:E44)),IF(ISERROR($B44/$C$36),"",$B44/$C$36),0)</f>
        <v>0</v>
      </c>
      <c r="G44" s="213">
        <f>IF($B44&gt;(SUM($C44:F44)),IF(ISERROR($B44/$C$36),"",$B44/$C$36),0)</f>
        <v>0</v>
      </c>
      <c r="H44" s="213">
        <f>IF($B44&gt;(SUM($C44:G44)),IF(ISERROR($B44/$C$36),"",$B44/$C$36),0)</f>
        <v>0</v>
      </c>
      <c r="I44" s="213">
        <f>IF($B44&gt;(SUM($C44:H44)),IF(ISERROR($B44/$C$36),"",$B44/$C$36),0)</f>
        <v>0</v>
      </c>
      <c r="J44" s="213">
        <f>IF($B44&gt;(SUM($C44:I44)),IF(ISERROR($B44/$C$36),"",$B44/$C$36),0)</f>
        <v>0</v>
      </c>
      <c r="K44" s="213">
        <f>IF($B44&gt;(SUM($C44:J44)),IF(ISERROR($B44/$C$36),"",$B44/$C$36),0)</f>
        <v>0</v>
      </c>
      <c r="L44" s="213">
        <f>IF($B44&gt;(SUM($C44:K44)),IF(ISERROR($B44/$C$36),"",$B44/$C$36),0)</f>
        <v>0</v>
      </c>
      <c r="M44" s="213">
        <f t="shared" si="2"/>
        <v>0</v>
      </c>
    </row>
    <row r="45" spans="1:13" hidden="1" outlineLevel="1" x14ac:dyDescent="0.3">
      <c r="B45" s="217"/>
      <c r="C45" s="213"/>
      <c r="D45" s="213"/>
      <c r="E45" s="213"/>
      <c r="F45" s="213"/>
      <c r="G45" s="213"/>
      <c r="H45" s="213"/>
      <c r="I45" s="213"/>
      <c r="J45" s="213">
        <f>IF($B45&gt;(SUM($C45:I45)),IF(ISERROR($B45/$C$36),"",$B45/$C$36),0)</f>
        <v>0</v>
      </c>
      <c r="K45" s="213">
        <f>IF($B45&gt;(SUM($C45:J45)),IF(ISERROR($B45/$C$36),"",$B45/$C$36),0)</f>
        <v>0</v>
      </c>
      <c r="L45" s="213">
        <f>IF($B45&gt;(SUM($C45:K45)),IF(ISERROR($B45/$C$36),"",$B45/$C$36),0)</f>
        <v>0</v>
      </c>
      <c r="M45" s="213">
        <f t="shared" si="2"/>
        <v>0</v>
      </c>
    </row>
    <row r="46" spans="1:13" hidden="1" outlineLevel="1" x14ac:dyDescent="0.3">
      <c r="B46" s="217"/>
      <c r="C46" s="213"/>
      <c r="D46" s="213"/>
      <c r="E46" s="213"/>
      <c r="F46" s="213"/>
      <c r="G46" s="213"/>
      <c r="H46" s="213"/>
      <c r="I46" s="213"/>
      <c r="J46" s="213">
        <f>IF($B46&gt;(SUM($C46:I46)),IF(ISERROR($B46/$C$36),"",$B46/$C$36),0)</f>
        <v>0</v>
      </c>
      <c r="K46" s="213">
        <f>IF($B46&gt;(SUM($C46:J46)),IF(ISERROR($B46/$C$36),"",$B46/$C$36),0)</f>
        <v>0</v>
      </c>
      <c r="L46" s="213">
        <f>IF($B46&gt;(SUM($C46:K46)),IF(ISERROR($B46/$C$36),"",$B46/$C$36),0)</f>
        <v>0</v>
      </c>
      <c r="M46" s="213">
        <f t="shared" si="2"/>
        <v>0</v>
      </c>
    </row>
    <row r="47" spans="1:13" hidden="1" outlineLevel="1" x14ac:dyDescent="0.3">
      <c r="B47" s="217"/>
      <c r="C47" s="213"/>
      <c r="D47" s="213"/>
      <c r="E47" s="213"/>
      <c r="F47" s="213"/>
      <c r="G47" s="213"/>
      <c r="H47" s="213"/>
      <c r="I47" s="213"/>
      <c r="J47" s="213">
        <f>IF($B47&gt;(SUM($C47:I47)),IF(ISERROR($B47/$C$36),"",$B47/$C$36),0)</f>
        <v>0</v>
      </c>
      <c r="K47" s="213">
        <f>IF($B47&gt;(SUM($C47:J47)),IF(ISERROR($B47/$C$36),"",$B47/$C$36),0)</f>
        <v>0</v>
      </c>
      <c r="L47" s="213">
        <f>IF($B47&gt;(SUM($C47:K47)),IF(ISERROR($B47/$C$36),"",$B47/$C$36),0)</f>
        <v>0</v>
      </c>
      <c r="M47" s="213">
        <f t="shared" si="2"/>
        <v>0</v>
      </c>
    </row>
    <row r="48" spans="1:13" hidden="1" outlineLevel="1" x14ac:dyDescent="0.3">
      <c r="A48" s="198" t="str">
        <f t="shared" ref="A48:A54" si="3">A25</f>
        <v>Frais de dossier</v>
      </c>
      <c r="B48" s="217">
        <f t="shared" si="1"/>
        <v>0</v>
      </c>
      <c r="C48" s="213">
        <f t="shared" si="0"/>
        <v>0</v>
      </c>
      <c r="D48" s="213">
        <f>IF($B48&gt;(SUM(C48:$C48)),IF(ISERROR($B48/$C$36),"",$B48/$C$36),0)</f>
        <v>0</v>
      </c>
      <c r="E48" s="213">
        <f>IF($B48&gt;(SUM($C48:D48)),IF(ISERROR($B48/$C$36),"",$B48/$C$36),0)</f>
        <v>0</v>
      </c>
      <c r="F48" s="213">
        <f>IF($B48&gt;(SUM($C48:E48)),IF(ISERROR($B48/$C$36),"",$B48/$C$36),0)</f>
        <v>0</v>
      </c>
      <c r="G48" s="213">
        <f>IF($B48&gt;(SUM($C48:F48)),IF(ISERROR($B48/$C$36),"",$B48/$C$36),0)</f>
        <v>0</v>
      </c>
      <c r="H48" s="213">
        <f>IF($B48&gt;(SUM($C48:G48)),IF(ISERROR($B48/$C$36),"",$B48/$C$36),0)</f>
        <v>0</v>
      </c>
      <c r="I48" s="213">
        <f>IF($B48&gt;(SUM($C48:H48)),IF(ISERROR($B48/$C$36),"",$B48/$C$36),0)</f>
        <v>0</v>
      </c>
      <c r="J48" s="213">
        <f>IF($B48&gt;(SUM($C48:I48)),IF(ISERROR($B48/$C$36),"",$B48/$C$36),0)</f>
        <v>0</v>
      </c>
      <c r="K48" s="213">
        <f>IF($B48&gt;(SUM($C48:J48)),IF(ISERROR($B48/$C$36),"",$B48/$C$36),0)</f>
        <v>0</v>
      </c>
      <c r="L48" s="213">
        <f>IF($B48&gt;(SUM($C48:K48)),IF(ISERROR($B48/$C$36),"",$B48/$C$36),0)</f>
        <v>0</v>
      </c>
      <c r="M48" s="213">
        <f t="shared" si="2"/>
        <v>0</v>
      </c>
    </row>
    <row r="49" spans="1:13" hidden="1" outlineLevel="1" x14ac:dyDescent="0.3">
      <c r="A49" s="198" t="str">
        <f t="shared" si="3"/>
        <v>Frais de notaire ou d’avocat</v>
      </c>
      <c r="B49" s="217">
        <f t="shared" si="1"/>
        <v>0</v>
      </c>
      <c r="C49" s="213">
        <f t="shared" si="0"/>
        <v>0</v>
      </c>
      <c r="D49" s="213">
        <f>IF($B49&gt;(SUM(C49:$C49)),IF(ISERROR($B49/$C$36),"",$B49/$C$36),0)</f>
        <v>0</v>
      </c>
      <c r="E49" s="213">
        <f>IF($B49&gt;(SUM($C49:D49)),IF(ISERROR($B49/$C$36),"",$B49/$C$36),0)</f>
        <v>0</v>
      </c>
      <c r="F49" s="213">
        <f>IF($B49&gt;(SUM($C49:E49)),IF(ISERROR($B49/$C$36),"",$B49/$C$36),0)</f>
        <v>0</v>
      </c>
      <c r="G49" s="213">
        <f>IF($B49&gt;(SUM($C49:F49)),IF(ISERROR($B49/$C$36),"",$B49/$C$36),0)</f>
        <v>0</v>
      </c>
      <c r="H49" s="213">
        <f>IF($B49&gt;(SUM($C49:G49)),IF(ISERROR($B49/$C$36),"",$B49/$C$36),0)</f>
        <v>0</v>
      </c>
      <c r="I49" s="213">
        <f>IF($B49&gt;(SUM($C49:H49)),IF(ISERROR($B49/$C$36),"",$B49/$C$36),0)</f>
        <v>0</v>
      </c>
      <c r="J49" s="213">
        <f>IF($B49&gt;(SUM($C49:I49)),IF(ISERROR($B49/$C$36),"",$B49/$C$36),0)</f>
        <v>0</v>
      </c>
      <c r="K49" s="213">
        <f>IF($B49&gt;(SUM($C49:J49)),IF(ISERROR($B49/$C$36),"",$B49/$C$36),0)</f>
        <v>0</v>
      </c>
      <c r="L49" s="213">
        <f>IF($B49&gt;(SUM($C49:K49)),IF(ISERROR($B49/$C$36),"",$B49/$C$36),0)</f>
        <v>0</v>
      </c>
      <c r="M49" s="213">
        <f t="shared" si="2"/>
        <v>0</v>
      </c>
    </row>
    <row r="50" spans="1:13" hidden="1" outlineLevel="1" x14ac:dyDescent="0.3">
      <c r="A50" s="198" t="str">
        <f t="shared" si="3"/>
        <v>Enseigne et éléments de communication</v>
      </c>
      <c r="B50" s="217">
        <f t="shared" si="1"/>
        <v>0</v>
      </c>
      <c r="C50" s="213">
        <f t="shared" si="0"/>
        <v>0</v>
      </c>
      <c r="D50" s="213">
        <f>IF($B50&gt;(SUM(C50:$C50)),IF(ISERROR($B50/$C$36),"",$B50/$C$36),0)</f>
        <v>0</v>
      </c>
      <c r="E50" s="213">
        <f>IF($B50&gt;(SUM($C50:D50)),IF(ISERROR($B50/$C$36),"",$B50/$C$36),0)</f>
        <v>0</v>
      </c>
      <c r="F50" s="213">
        <f>IF($B50&gt;(SUM($C50:E50)),IF(ISERROR($B50/$C$36),"",$B50/$C$36),0)</f>
        <v>0</v>
      </c>
      <c r="G50" s="213">
        <f>IF($B50&gt;(SUM($C50:F50)),IF(ISERROR($B50/$C$36),"",$B50/$C$36),0)</f>
        <v>0</v>
      </c>
      <c r="H50" s="213">
        <f>IF($B50&gt;(SUM($C50:G50)),IF(ISERROR($B50/$C$36),"",$B50/$C$36),0)</f>
        <v>0</v>
      </c>
      <c r="I50" s="213">
        <f>IF($B50&gt;(SUM($C50:H50)),IF(ISERROR($B50/$C$36),"",$B50/$C$36),0)</f>
        <v>0</v>
      </c>
      <c r="J50" s="213">
        <f>IF($B50&gt;(SUM($C50:I50)),IF(ISERROR($B50/$C$36),"",$B50/$C$36),0)</f>
        <v>0</v>
      </c>
      <c r="K50" s="213">
        <f>IF($B50&gt;(SUM($C50:J50)),IF(ISERROR($B50/$C$36),"",$B50/$C$36),0)</f>
        <v>0</v>
      </c>
      <c r="L50" s="213">
        <f>IF($B50&gt;(SUM($C50:K50)),IF(ISERROR($B50/$C$36),"",$B50/$C$36),0)</f>
        <v>0</v>
      </c>
      <c r="M50" s="213">
        <f t="shared" si="2"/>
        <v>0</v>
      </c>
    </row>
    <row r="51" spans="1:13" hidden="1" outlineLevel="1" x14ac:dyDescent="0.3">
      <c r="A51" s="198" t="str">
        <f t="shared" si="3"/>
        <v>Achat immobilier</v>
      </c>
      <c r="B51" s="217">
        <f t="shared" si="1"/>
        <v>0</v>
      </c>
      <c r="C51" s="213">
        <f t="shared" si="0"/>
        <v>0</v>
      </c>
      <c r="D51" s="213">
        <f>IF($B51&gt;(SUM(C51:$C51)),IF(ISERROR($B51/$C$36),"",$B51/$C$36),0)</f>
        <v>0</v>
      </c>
      <c r="E51" s="213">
        <f>IF($B51&gt;(SUM($C51:D51)),IF(ISERROR($B51/$C$36),"",$B51/$C$36),0)</f>
        <v>0</v>
      </c>
      <c r="F51" s="213">
        <f>IF($B51&gt;(SUM($C51:E51)),IF(ISERROR($B51/$C$36),"",$B51/$C$36),0)</f>
        <v>0</v>
      </c>
      <c r="G51" s="213">
        <f>IF($B51&gt;(SUM($C51:F51)),IF(ISERROR($B51/$C$36),"",$B51/$C$36),0)</f>
        <v>0</v>
      </c>
      <c r="H51" s="213">
        <f>IF($B51&gt;(SUM($C51:G51)),IF(ISERROR($B51/$C$36),"",$B51/$C$36),0)</f>
        <v>0</v>
      </c>
      <c r="I51" s="213">
        <f>IF($B51&gt;(SUM($C51:H51)),IF(ISERROR($B51/$C$36),"",$B51/$C$36),0)</f>
        <v>0</v>
      </c>
      <c r="J51" s="213">
        <f>IF($B51&gt;(SUM($C51:I51)),IF(ISERROR($B51/$C$36),"",$B51/$C$36),0)</f>
        <v>0</v>
      </c>
      <c r="K51" s="213">
        <f>IF($B51&gt;(SUM($C51:J51)),IF(ISERROR($B51/$C$36),"",$B51/$C$36),0)</f>
        <v>0</v>
      </c>
      <c r="L51" s="213">
        <f>IF($B51&gt;(SUM($C51:K51)),IF(ISERROR($B51/$C$36),"",$B51/$C$36),0)</f>
        <v>0</v>
      </c>
      <c r="M51" s="213">
        <f t="shared" si="2"/>
        <v>0</v>
      </c>
    </row>
    <row r="52" spans="1:13" hidden="1" outlineLevel="1" x14ac:dyDescent="0.3">
      <c r="A52" s="198" t="str">
        <f t="shared" si="3"/>
        <v>Travaux et aménagements</v>
      </c>
      <c r="B52" s="217">
        <f t="shared" si="1"/>
        <v>0</v>
      </c>
      <c r="C52" s="213">
        <f t="shared" si="0"/>
        <v>0</v>
      </c>
      <c r="D52" s="213">
        <f>IF($B52&gt;(SUM(C52:$C52)),IF(ISERROR($B52/$C$36),"",$B52/$C$36),0)</f>
        <v>0</v>
      </c>
      <c r="E52" s="213">
        <f>IF($B52&gt;(SUM($C52:D52)),IF(ISERROR($B52/$C$36),"",$B52/$C$36),0)</f>
        <v>0</v>
      </c>
      <c r="F52" s="213">
        <f>IF($B52&gt;(SUM($C52:E52)),IF(ISERROR($B52/$C$36),"",$B52/$C$36),0)</f>
        <v>0</v>
      </c>
      <c r="G52" s="213">
        <f>IF($B52&gt;(SUM($C52:F52)),IF(ISERROR($B52/$C$36),"",$B52/$C$36),0)</f>
        <v>0</v>
      </c>
      <c r="H52" s="213">
        <f>IF($B52&gt;(SUM($C52:G52)),IF(ISERROR($B52/$C$36),"",$B52/$C$36),0)</f>
        <v>0</v>
      </c>
      <c r="I52" s="213">
        <f>IF($B52&gt;(SUM($C52:H52)),IF(ISERROR($B52/$C$36),"",$B52/$C$36),0)</f>
        <v>0</v>
      </c>
      <c r="J52" s="213">
        <f>IF($B52&gt;(SUM($C52:I52)),IF(ISERROR($B52/$C$36),"",$B52/$C$36),0)</f>
        <v>0</v>
      </c>
      <c r="K52" s="213">
        <f>IF($B52&gt;(SUM($C52:J52)),IF(ISERROR($B52/$C$36),"",$B52/$C$36),0)</f>
        <v>0</v>
      </c>
      <c r="L52" s="213">
        <f>IF($B52&gt;(SUM($C52:K52)),IF(ISERROR($B52/$C$36),"",$B52/$C$36),0)</f>
        <v>0</v>
      </c>
      <c r="M52" s="213">
        <f t="shared" si="2"/>
        <v>0</v>
      </c>
    </row>
    <row r="53" spans="1:13" hidden="1" outlineLevel="1" x14ac:dyDescent="0.3">
      <c r="A53" s="198" t="str">
        <f t="shared" si="3"/>
        <v>Matériel</v>
      </c>
      <c r="B53" s="217">
        <f t="shared" si="1"/>
        <v>0</v>
      </c>
      <c r="C53" s="213">
        <f t="shared" si="0"/>
        <v>0</v>
      </c>
      <c r="D53" s="213">
        <f>IF($B53&gt;(SUM(C53:$C53)),IF(ISERROR($B53/$C$36),"",$B53/$C$36),0)</f>
        <v>0</v>
      </c>
      <c r="E53" s="213">
        <f>IF($B53&gt;(SUM($C53:D53)),IF(ISERROR($B53/$C$36),"",$B53/$C$36),0)</f>
        <v>0</v>
      </c>
      <c r="F53" s="213">
        <f>IF($B53&gt;(SUM($C53:E53)),IF(ISERROR($B53/$C$36),"",$B53/$C$36),0)</f>
        <v>0</v>
      </c>
      <c r="G53" s="213">
        <f>IF($B53&gt;(SUM($C53:F53)),IF(ISERROR($B53/$C$36),"",$B53/$C$36),0)</f>
        <v>0</v>
      </c>
      <c r="H53" s="213">
        <f>IF($B53&gt;(SUM($C53:G53)),IF(ISERROR($B53/$C$36),"",$B53/$C$36),0)</f>
        <v>0</v>
      </c>
      <c r="I53" s="213">
        <f>IF($B53&gt;(SUM($C53:H53)),IF(ISERROR($B53/$C$36),"",$B53/$C$36),0)</f>
        <v>0</v>
      </c>
      <c r="J53" s="213">
        <f>IF($B53&gt;(SUM($C53:I53)),IF(ISERROR($B53/$C$36),"",$B53/$C$36),0)</f>
        <v>0</v>
      </c>
      <c r="K53" s="213">
        <f>IF($B53&gt;(SUM($C53:J53)),IF(ISERROR($B53/$C$36),"",$B53/$C$36),0)</f>
        <v>0</v>
      </c>
      <c r="L53" s="213">
        <f>IF($B53&gt;(SUM($C53:K53)),IF(ISERROR($B53/$C$36),"",$B53/$C$36),0)</f>
        <v>0</v>
      </c>
      <c r="M53" s="213">
        <f t="shared" si="2"/>
        <v>0</v>
      </c>
    </row>
    <row r="54" spans="1:13" hidden="1" outlineLevel="1" x14ac:dyDescent="0.3">
      <c r="A54" s="198" t="str">
        <f t="shared" si="3"/>
        <v>Matériel de bureau</v>
      </c>
      <c r="B54" s="217">
        <f t="shared" si="1"/>
        <v>0</v>
      </c>
      <c r="C54" s="213">
        <f t="shared" si="0"/>
        <v>0</v>
      </c>
      <c r="D54" s="213">
        <f>IF($B54&gt;(SUM(C54:$C54)),IF(ISERROR($B54/$C$36),"",$B54/$C$36),0)</f>
        <v>0</v>
      </c>
      <c r="E54" s="213">
        <f>IF($B54&gt;(SUM($C54:D54)),IF(ISERROR($B54/$C$36),"",$B54/$C$36),0)</f>
        <v>0</v>
      </c>
      <c r="F54" s="213">
        <f>IF($B54&gt;(SUM($C54:E54)),IF(ISERROR($B54/$C$36),"",$B54/$C$36),0)</f>
        <v>0</v>
      </c>
      <c r="G54" s="213">
        <f>IF($B54&gt;(SUM($C54:F54)),IF(ISERROR($B54/$C$36),"",$B54/$C$36),0)</f>
        <v>0</v>
      </c>
      <c r="H54" s="213">
        <f>IF($B54&gt;(SUM($C54:G54)),IF(ISERROR($B54/$C$36),"",$B54/$C$36),0)</f>
        <v>0</v>
      </c>
      <c r="I54" s="213">
        <f>IF($B54&gt;(SUM($C54:H54)),IF(ISERROR($B54/$C$36),"",$B54/$C$36),0)</f>
        <v>0</v>
      </c>
      <c r="J54" s="213">
        <f>IF($B54&gt;(SUM($C54:I54)),IF(ISERROR($B54/$C$36),"",$B54/$C$36),0)</f>
        <v>0</v>
      </c>
      <c r="K54" s="213">
        <f>IF($B54&gt;(SUM($C54:J54)),IF(ISERROR($B54/$C$36),"",$B54/$C$36),0)</f>
        <v>0</v>
      </c>
      <c r="L54" s="213">
        <f>IF($B54&gt;(SUM($C54:K54)),IF(ISERROR($B54/$C$36),"",$B54/$C$36),0)</f>
        <v>0</v>
      </c>
      <c r="M54" s="213">
        <f t="shared" si="2"/>
        <v>0</v>
      </c>
    </row>
    <row r="55" spans="1:13" hidden="1" outlineLevel="1" x14ac:dyDescent="0.3">
      <c r="A55" s="218"/>
      <c r="B55" s="213"/>
      <c r="C55" s="213"/>
      <c r="D55" s="213"/>
      <c r="E55" s="213"/>
      <c r="F55" s="213"/>
      <c r="G55" s="213"/>
      <c r="H55" s="213"/>
      <c r="I55" s="213"/>
      <c r="J55" s="213"/>
      <c r="K55" s="213"/>
      <c r="L55" s="213"/>
    </row>
    <row r="56" spans="1:13" ht="30" customHeight="1" collapsed="1" x14ac:dyDescent="0.5">
      <c r="A56" s="279" t="s">
        <v>201</v>
      </c>
      <c r="B56" s="258"/>
      <c r="C56" s="258"/>
      <c r="D56" s="258"/>
      <c r="E56" s="258"/>
      <c r="F56" s="258"/>
      <c r="G56" s="258"/>
      <c r="H56" s="258"/>
      <c r="I56" s="258"/>
    </row>
    <row r="57" spans="1:13" x14ac:dyDescent="0.3">
      <c r="A57" s="203"/>
    </row>
    <row r="58" spans="1:13" x14ac:dyDescent="0.3">
      <c r="B58" s="204" t="s">
        <v>159</v>
      </c>
    </row>
    <row r="59" spans="1:13" ht="15" customHeight="1" x14ac:dyDescent="0.3">
      <c r="A59" s="205" t="s">
        <v>202</v>
      </c>
      <c r="B59" s="266"/>
      <c r="C59" s="219"/>
      <c r="F59" s="220"/>
      <c r="G59" s="168"/>
      <c r="H59" s="168"/>
    </row>
    <row r="60" spans="1:13" ht="15" customHeight="1" x14ac:dyDescent="0.3">
      <c r="A60" s="205" t="s">
        <v>203</v>
      </c>
      <c r="B60" s="266"/>
      <c r="C60" s="281" t="s">
        <v>204</v>
      </c>
      <c r="D60" s="282" t="s">
        <v>205</v>
      </c>
      <c r="F60" s="220"/>
      <c r="G60" s="168"/>
      <c r="H60" s="168"/>
    </row>
    <row r="61" spans="1:13" ht="15" customHeight="1" x14ac:dyDescent="0.3">
      <c r="A61" s="268" t="s">
        <v>206</v>
      </c>
      <c r="B61" s="266"/>
      <c r="C61" s="283"/>
      <c r="D61" s="284"/>
      <c r="E61" s="221"/>
      <c r="F61" s="220" t="str">
        <f>IF(A61&lt;&gt;"","supprimer le texte si inutile","")</f>
        <v>supprimer le texte si inutile</v>
      </c>
      <c r="G61" s="168"/>
      <c r="H61" s="168"/>
    </row>
    <row r="62" spans="1:13" ht="15" customHeight="1" x14ac:dyDescent="0.3">
      <c r="A62" s="268" t="s">
        <v>207</v>
      </c>
      <c r="B62" s="266"/>
      <c r="C62" s="283"/>
      <c r="D62" s="284"/>
      <c r="F62" s="220" t="str">
        <f t="shared" ref="F62:F66" si="4">IF(A62&lt;&gt;"","supprimer le texte si inutile","")</f>
        <v>supprimer le texte si inutile</v>
      </c>
      <c r="G62" s="168"/>
      <c r="H62" s="168"/>
    </row>
    <row r="63" spans="1:13" ht="15" customHeight="1" x14ac:dyDescent="0.3">
      <c r="A63" s="268" t="s">
        <v>208</v>
      </c>
      <c r="B63" s="266"/>
      <c r="C63" s="283"/>
      <c r="D63" s="284"/>
      <c r="F63" s="220" t="str">
        <f t="shared" si="4"/>
        <v>supprimer le texte si inutile</v>
      </c>
      <c r="G63" s="168"/>
      <c r="H63" s="168"/>
    </row>
    <row r="64" spans="1:13" ht="15" customHeight="1" x14ac:dyDescent="0.3">
      <c r="A64" s="268" t="s">
        <v>209</v>
      </c>
      <c r="B64" s="266"/>
      <c r="C64" s="220"/>
      <c r="F64" s="220" t="str">
        <f t="shared" si="4"/>
        <v>supprimer le texte si inutile</v>
      </c>
      <c r="G64" s="168"/>
      <c r="H64" s="168"/>
    </row>
    <row r="65" spans="1:12" ht="15" customHeight="1" x14ac:dyDescent="0.3">
      <c r="A65" s="268" t="s">
        <v>210</v>
      </c>
      <c r="B65" s="266"/>
      <c r="C65" s="220"/>
      <c r="F65" s="220" t="str">
        <f t="shared" si="4"/>
        <v>supprimer le texte si inutile</v>
      </c>
      <c r="G65" s="168"/>
      <c r="H65" s="168"/>
    </row>
    <row r="66" spans="1:12" ht="15.75" customHeight="1" thickBot="1" x14ac:dyDescent="0.35">
      <c r="A66" s="268" t="s">
        <v>211</v>
      </c>
      <c r="B66" s="266"/>
      <c r="C66" s="220"/>
      <c r="F66" s="220" t="str">
        <f t="shared" si="4"/>
        <v>supprimer le texte si inutile</v>
      </c>
      <c r="G66" s="168"/>
      <c r="H66" s="168"/>
    </row>
    <row r="67" spans="1:12" ht="15.75" customHeight="1" thickBot="1" x14ac:dyDescent="0.35">
      <c r="A67" s="208" t="s">
        <v>42</v>
      </c>
      <c r="B67" s="209">
        <f>SUM(B59:B66)</f>
        <v>0</v>
      </c>
      <c r="C67" s="222" t="str">
        <f>IF(B67=B34,"","Le total doit être égal au total du tableau précédent, veuillez modifier les chiffres")</f>
        <v/>
      </c>
      <c r="G67" s="168"/>
      <c r="H67" s="168"/>
    </row>
    <row r="68" spans="1:12" x14ac:dyDescent="0.3">
      <c r="A68" s="208"/>
      <c r="B68" s="223"/>
      <c r="C68" s="222"/>
    </row>
    <row r="69" spans="1:12" hidden="1" outlineLevel="1" x14ac:dyDescent="0.3">
      <c r="A69" s="200" t="s">
        <v>212</v>
      </c>
      <c r="B69" s="208" t="s">
        <v>213</v>
      </c>
      <c r="C69" s="224" t="s">
        <v>214</v>
      </c>
      <c r="D69" s="225" t="s">
        <v>215</v>
      </c>
      <c r="E69" s="208" t="s">
        <v>216</v>
      </c>
      <c r="F69" s="208" t="s">
        <v>217</v>
      </c>
      <c r="G69" s="226" t="s">
        <v>218</v>
      </c>
      <c r="H69" s="226" t="s">
        <v>219</v>
      </c>
      <c r="I69" s="226" t="s">
        <v>220</v>
      </c>
      <c r="J69" s="226" t="s">
        <v>221</v>
      </c>
      <c r="K69" s="226" t="s">
        <v>222</v>
      </c>
      <c r="L69" s="226" t="s">
        <v>223</v>
      </c>
    </row>
    <row r="70" spans="1:12" hidden="1" outlineLevel="1" x14ac:dyDescent="0.3">
      <c r="A70" s="198" t="s">
        <v>224</v>
      </c>
      <c r="B70" s="227">
        <f>IF(ISERROR((PMT(C61/12,D61,B61))*-1),0,(PMT(C61/12,D61,B61))*-1)</f>
        <v>0</v>
      </c>
      <c r="C70" s="223">
        <f>B70*D61</f>
        <v>0</v>
      </c>
      <c r="D70" s="225">
        <f>IF(ISERROR(B61/D61),0,B61/D61)</f>
        <v>0</v>
      </c>
      <c r="E70" s="228">
        <f>B70-D70</f>
        <v>0</v>
      </c>
      <c r="F70" s="227">
        <f>E70*D61</f>
        <v>0</v>
      </c>
      <c r="G70" s="229">
        <f>IF($D61&gt;12,$E70*12,$E70*$D61)</f>
        <v>0</v>
      </c>
      <c r="H70" s="229">
        <f>IF($D61-12&lt;0,0,IF($D61&gt;24,$E70*12,($D61-12)*$E70))</f>
        <v>0</v>
      </c>
      <c r="I70" s="229">
        <f>IF($D61-24&lt;0,0,IF($D61&gt;36,$E70*12,($D61-24)*$E70))</f>
        <v>0</v>
      </c>
      <c r="J70" s="229">
        <f>IF($D61&gt;12,$D70*12,$D70*$D61)</f>
        <v>0</v>
      </c>
      <c r="K70" s="229">
        <f>IF($D61-12&lt;0,0,IF($D61&gt;24,$D70*12,($D61-12)*$D70))</f>
        <v>0</v>
      </c>
      <c r="L70" s="229">
        <f>IF($D61-24&lt;0,0,IF($D61&gt;36,$D70*12,($D61-24)*$D70))</f>
        <v>0</v>
      </c>
    </row>
    <row r="71" spans="1:12" hidden="1" outlineLevel="1" x14ac:dyDescent="0.3">
      <c r="A71" s="198" t="s">
        <v>225</v>
      </c>
      <c r="B71" s="227">
        <f>IF(ISERROR((PMT(C62/12,D62,B62))*-1),0,(PMT(C62/12,D62,B62))*-1)</f>
        <v>0</v>
      </c>
      <c r="C71" s="223">
        <f>B71*D62</f>
        <v>0</v>
      </c>
      <c r="D71" s="225">
        <f>IF(ISERROR(B62/D62),0,B62/D62)</f>
        <v>0</v>
      </c>
      <c r="E71" s="228">
        <f>B71-D71</f>
        <v>0</v>
      </c>
      <c r="F71" s="227">
        <f>E71*D62</f>
        <v>0</v>
      </c>
      <c r="G71" s="229">
        <f>IF($D62&gt;12,$E71*12,$E71*$D62)</f>
        <v>0</v>
      </c>
      <c r="H71" s="229">
        <f>IF($D62-12&lt;0,0,IF($D62&gt;24,$E71*12,($D62-12)*$E71))</f>
        <v>0</v>
      </c>
      <c r="I71" s="229">
        <f>IF($D62-24&lt;0,0,IF($D62&gt;36,$E71*12,($D62-24)*$E71))</f>
        <v>0</v>
      </c>
      <c r="J71" s="229">
        <f>IF($D62&gt;12,$D71*12,$D71*$D62)</f>
        <v>0</v>
      </c>
      <c r="K71" s="229">
        <f>IF($D62-12&lt;0,0,IF($D62&gt;24,$D71*12,($D62-12)*$D71))</f>
        <v>0</v>
      </c>
      <c r="L71" s="229">
        <f>IF($D62-24&lt;0,0,IF($D62&gt;36,$D71*12,($D62-24)*$D71))</f>
        <v>0</v>
      </c>
    </row>
    <row r="72" spans="1:12" hidden="1" outlineLevel="1" x14ac:dyDescent="0.3">
      <c r="A72" s="198" t="s">
        <v>226</v>
      </c>
      <c r="B72" s="227">
        <f>IF(ISERROR((PMT(C63/12,D63,B63))*-1),0,(PMT(C63/12,D63,B63))*-1)</f>
        <v>0</v>
      </c>
      <c r="C72" s="223">
        <f>B72*D63</f>
        <v>0</v>
      </c>
      <c r="D72" s="225">
        <f>IF(ISERROR(B63/D63),0,B63/D63)</f>
        <v>0</v>
      </c>
      <c r="E72" s="228">
        <f>B72-D72</f>
        <v>0</v>
      </c>
      <c r="F72" s="227">
        <f>E72*D63</f>
        <v>0</v>
      </c>
      <c r="G72" s="229">
        <f>IF($D63&gt;12,$E72*12,$E72*$D63)</f>
        <v>0</v>
      </c>
      <c r="H72" s="229">
        <f>IF($D63-12&lt;0,0,IF($D63&gt;24,$E72*12,($D63-12)*$E72))</f>
        <v>0</v>
      </c>
      <c r="I72" s="229">
        <f>IF($D63-24&lt;0,0,IF($D63&gt;36,$E72*12,($D63-24)*$E72))</f>
        <v>0</v>
      </c>
      <c r="J72" s="229">
        <f>IF($D63&gt;12,$D72*12,$D72*$D63)</f>
        <v>0</v>
      </c>
      <c r="K72" s="229">
        <f>IF($D63-12&lt;0,0,IF($D63&gt;24,$D72*12,($D63-12)*$D72))</f>
        <v>0</v>
      </c>
      <c r="L72" s="229">
        <f>IF($D63-24&lt;0,0,IF($D63&gt;36,$D72*12,($D63-24)*$D72))</f>
        <v>0</v>
      </c>
    </row>
    <row r="73" spans="1:12" s="280" customFormat="1" ht="30" customHeight="1" collapsed="1" x14ac:dyDescent="0.5">
      <c r="A73" s="279" t="s">
        <v>227</v>
      </c>
      <c r="J73" s="280">
        <f>SUM(J70:J72)</f>
        <v>0</v>
      </c>
      <c r="K73" s="280">
        <f>SUM(K70:K72)</f>
        <v>0</v>
      </c>
      <c r="L73" s="280">
        <f>SUM(L70:L72)</f>
        <v>0</v>
      </c>
    </row>
    <row r="74" spans="1:12" x14ac:dyDescent="0.3">
      <c r="A74" s="203" t="s">
        <v>228</v>
      </c>
    </row>
    <row r="75" spans="1:12" x14ac:dyDescent="0.3"/>
    <row r="76" spans="1:12" x14ac:dyDescent="0.3">
      <c r="B76" s="230" t="s">
        <v>229</v>
      </c>
      <c r="C76" s="230" t="s">
        <v>230</v>
      </c>
      <c r="D76" s="230" t="s">
        <v>231</v>
      </c>
    </row>
    <row r="77" spans="1:12" x14ac:dyDescent="0.3">
      <c r="A77" s="205" t="s">
        <v>232</v>
      </c>
      <c r="B77" s="269"/>
      <c r="C77" s="270"/>
      <c r="D77" s="271"/>
    </row>
    <row r="78" spans="1:12" ht="15" customHeight="1" x14ac:dyDescent="0.3">
      <c r="A78" s="205" t="s">
        <v>233</v>
      </c>
      <c r="B78" s="269"/>
      <c r="C78" s="270"/>
      <c r="D78" s="271"/>
      <c r="G78" s="168"/>
      <c r="H78" s="168"/>
    </row>
    <row r="79" spans="1:12" ht="15" customHeight="1" x14ac:dyDescent="0.3">
      <c r="A79" s="205" t="s">
        <v>234</v>
      </c>
      <c r="B79" s="269"/>
      <c r="C79" s="270"/>
      <c r="D79" s="271"/>
      <c r="G79" s="168"/>
      <c r="H79" s="168"/>
    </row>
    <row r="80" spans="1:12" ht="15" customHeight="1" x14ac:dyDescent="0.3">
      <c r="A80" s="205" t="s">
        <v>235</v>
      </c>
      <c r="B80" s="269"/>
      <c r="C80" s="270"/>
      <c r="D80" s="271"/>
      <c r="G80" s="168"/>
      <c r="H80" s="168"/>
    </row>
    <row r="81" spans="1:8" ht="15" customHeight="1" x14ac:dyDescent="0.3">
      <c r="A81" s="205" t="s">
        <v>236</v>
      </c>
      <c r="B81" s="269"/>
      <c r="C81" s="270"/>
      <c r="D81" s="271"/>
      <c r="G81" s="168"/>
      <c r="H81" s="168"/>
    </row>
    <row r="82" spans="1:8" ht="15" customHeight="1" x14ac:dyDescent="0.3">
      <c r="A82" s="205" t="s">
        <v>237</v>
      </c>
      <c r="B82" s="269"/>
      <c r="C82" s="270"/>
      <c r="D82" s="271"/>
      <c r="G82" s="168"/>
      <c r="H82" s="168"/>
    </row>
    <row r="83" spans="1:8" ht="15" customHeight="1" x14ac:dyDescent="0.3">
      <c r="A83" s="205" t="s">
        <v>238</v>
      </c>
      <c r="B83" s="269"/>
      <c r="C83" s="270"/>
      <c r="D83" s="271"/>
      <c r="E83" s="206"/>
      <c r="G83" s="168"/>
      <c r="H83" s="168"/>
    </row>
    <row r="84" spans="1:8" ht="15" customHeight="1" x14ac:dyDescent="0.3">
      <c r="A84" s="205" t="s">
        <v>239</v>
      </c>
      <c r="B84" s="269"/>
      <c r="C84" s="270"/>
      <c r="D84" s="271"/>
      <c r="E84" s="206"/>
      <c r="G84" s="168"/>
      <c r="H84" s="168"/>
    </row>
    <row r="85" spans="1:8" ht="15" customHeight="1" x14ac:dyDescent="0.3">
      <c r="A85" s="205" t="s">
        <v>240</v>
      </c>
      <c r="B85" s="269"/>
      <c r="C85" s="270"/>
      <c r="D85" s="271"/>
      <c r="E85" s="206"/>
      <c r="G85" s="168"/>
      <c r="H85" s="168"/>
    </row>
    <row r="86" spans="1:8" ht="15" customHeight="1" x14ac:dyDescent="0.3">
      <c r="A86" s="205" t="s">
        <v>241</v>
      </c>
      <c r="B86" s="269"/>
      <c r="C86" s="270"/>
      <c r="D86" s="271"/>
      <c r="E86" s="206"/>
      <c r="G86" s="168"/>
      <c r="H86" s="168"/>
    </row>
    <row r="87" spans="1:8" ht="15.75" customHeight="1" x14ac:dyDescent="0.3">
      <c r="A87" s="205" t="s">
        <v>242</v>
      </c>
      <c r="B87" s="269"/>
      <c r="C87" s="270"/>
      <c r="D87" s="271"/>
      <c r="E87" s="206"/>
      <c r="G87" s="168"/>
      <c r="H87" s="168"/>
    </row>
    <row r="88" spans="1:8" x14ac:dyDescent="0.3">
      <c r="A88" s="205" t="s">
        <v>243</v>
      </c>
      <c r="B88" s="269"/>
      <c r="C88" s="270"/>
      <c r="D88" s="271"/>
      <c r="E88" s="206"/>
    </row>
    <row r="89" spans="1:8" x14ac:dyDescent="0.3">
      <c r="A89" s="205" t="s">
        <v>244</v>
      </c>
      <c r="B89" s="269"/>
      <c r="C89" s="270"/>
      <c r="D89" s="271"/>
      <c r="E89" s="206"/>
    </row>
    <row r="90" spans="1:8" x14ac:dyDescent="0.3">
      <c r="A90" s="205" t="s">
        <v>245</v>
      </c>
      <c r="B90" s="269"/>
      <c r="C90" s="270"/>
      <c r="D90" s="271"/>
      <c r="E90" s="206"/>
    </row>
    <row r="91" spans="1:8" x14ac:dyDescent="0.3">
      <c r="A91" s="205" t="s">
        <v>291</v>
      </c>
      <c r="B91" s="269"/>
      <c r="C91" s="270"/>
      <c r="D91" s="271"/>
      <c r="E91" s="207" t="s">
        <v>292</v>
      </c>
    </row>
    <row r="92" spans="1:8" x14ac:dyDescent="0.3">
      <c r="A92" s="231" t="s">
        <v>246</v>
      </c>
    </row>
    <row r="93" spans="1:8" x14ac:dyDescent="0.3">
      <c r="A93" s="285" t="s">
        <v>247</v>
      </c>
      <c r="B93" s="269"/>
      <c r="C93" s="270"/>
      <c r="D93" s="271"/>
      <c r="E93" s="220" t="str">
        <f>IF(A93&lt;&gt;"","supprimer le texte si inutile","")</f>
        <v>supprimer le texte si inutile</v>
      </c>
    </row>
    <row r="94" spans="1:8" x14ac:dyDescent="0.3">
      <c r="A94" s="285" t="s">
        <v>248</v>
      </c>
      <c r="B94" s="269"/>
      <c r="C94" s="270"/>
      <c r="D94" s="271"/>
      <c r="E94" s="220" t="str">
        <f t="shared" ref="E94:E95" si="5">IF(A94&lt;&gt;"","supprimer le texte si inutile","")</f>
        <v>supprimer le texte si inutile</v>
      </c>
    </row>
    <row r="95" spans="1:8" x14ac:dyDescent="0.3">
      <c r="A95" s="285" t="s">
        <v>249</v>
      </c>
      <c r="B95" s="269"/>
      <c r="C95" s="270"/>
      <c r="D95" s="271"/>
      <c r="E95" s="220" t="str">
        <f t="shared" si="5"/>
        <v>supprimer le texte si inutile</v>
      </c>
    </row>
    <row r="96" spans="1:8" ht="6" customHeight="1" thickBot="1" x14ac:dyDescent="0.35"/>
    <row r="97" spans="1:9" ht="15" thickBot="1" x14ac:dyDescent="0.35">
      <c r="A97" s="208" t="s">
        <v>42</v>
      </c>
      <c r="B97" s="209">
        <f>SUM(B77:B95)</f>
        <v>0</v>
      </c>
      <c r="C97" s="209">
        <f>SUM(C77:C95)</f>
        <v>0</v>
      </c>
      <c r="D97" s="209">
        <f>SUM(D77:D95)</f>
        <v>0</v>
      </c>
    </row>
    <row r="98" spans="1:9" x14ac:dyDescent="0.3"/>
    <row r="99" spans="1:9" s="280" customFormat="1" ht="30" customHeight="1" x14ac:dyDescent="0.5">
      <c r="A99" s="279" t="s">
        <v>250</v>
      </c>
    </row>
    <row r="100" spans="1:9" x14ac:dyDescent="0.3">
      <c r="A100" s="203" t="s">
        <v>251</v>
      </c>
    </row>
    <row r="101" spans="1:9" x14ac:dyDescent="0.3"/>
    <row r="102" spans="1:9" ht="28.8" x14ac:dyDescent="0.3">
      <c r="A102" s="232" t="s">
        <v>252</v>
      </c>
      <c r="B102" s="233" t="s">
        <v>253</v>
      </c>
      <c r="C102" s="233" t="s">
        <v>254</v>
      </c>
      <c r="D102" s="233" t="s">
        <v>255</v>
      </c>
      <c r="F102" s="234" t="s">
        <v>256</v>
      </c>
      <c r="G102" s="233" t="s">
        <v>253</v>
      </c>
      <c r="H102" s="233" t="s">
        <v>254</v>
      </c>
      <c r="I102" s="233" t="s">
        <v>255</v>
      </c>
    </row>
    <row r="103" spans="1:9" x14ac:dyDescent="0.3">
      <c r="A103" s="235" t="s">
        <v>30</v>
      </c>
      <c r="B103" s="272"/>
      <c r="C103" s="266"/>
      <c r="D103" s="237">
        <f>B103*C103</f>
        <v>0</v>
      </c>
      <c r="F103" s="286" t="s">
        <v>30</v>
      </c>
      <c r="G103" s="272"/>
      <c r="H103" s="266"/>
      <c r="I103" s="237">
        <f>G103*H103</f>
        <v>0</v>
      </c>
    </row>
    <row r="104" spans="1:9" x14ac:dyDescent="0.3">
      <c r="A104" s="235" t="s">
        <v>31</v>
      </c>
      <c r="B104" s="272"/>
      <c r="C104" s="266"/>
      <c r="D104" s="237">
        <f t="shared" ref="D104:D114" si="6">B104*C104</f>
        <v>0</v>
      </c>
      <c r="F104" s="286" t="s">
        <v>31</v>
      </c>
      <c r="G104" s="272"/>
      <c r="H104" s="266"/>
      <c r="I104" s="237">
        <f t="shared" ref="I104:I114" si="7">G104*H104</f>
        <v>0</v>
      </c>
    </row>
    <row r="105" spans="1:9" x14ac:dyDescent="0.3">
      <c r="A105" s="235" t="s">
        <v>32</v>
      </c>
      <c r="B105" s="272"/>
      <c r="C105" s="266"/>
      <c r="D105" s="237">
        <f t="shared" si="6"/>
        <v>0</v>
      </c>
      <c r="F105" s="286" t="s">
        <v>32</v>
      </c>
      <c r="G105" s="272"/>
      <c r="H105" s="266"/>
      <c r="I105" s="237">
        <f t="shared" si="7"/>
        <v>0</v>
      </c>
    </row>
    <row r="106" spans="1:9" x14ac:dyDescent="0.3">
      <c r="A106" s="235" t="s">
        <v>33</v>
      </c>
      <c r="B106" s="272"/>
      <c r="C106" s="266"/>
      <c r="D106" s="237">
        <f t="shared" si="6"/>
        <v>0</v>
      </c>
      <c r="F106" s="286" t="s">
        <v>33</v>
      </c>
      <c r="G106" s="272"/>
      <c r="H106" s="266"/>
      <c r="I106" s="237">
        <f t="shared" si="7"/>
        <v>0</v>
      </c>
    </row>
    <row r="107" spans="1:9" x14ac:dyDescent="0.3">
      <c r="A107" s="235" t="s">
        <v>34</v>
      </c>
      <c r="B107" s="272"/>
      <c r="C107" s="266"/>
      <c r="D107" s="237">
        <f t="shared" si="6"/>
        <v>0</v>
      </c>
      <c r="F107" s="286" t="s">
        <v>34</v>
      </c>
      <c r="G107" s="272"/>
      <c r="H107" s="266"/>
      <c r="I107" s="237">
        <f t="shared" si="7"/>
        <v>0</v>
      </c>
    </row>
    <row r="108" spans="1:9" x14ac:dyDescent="0.3">
      <c r="A108" s="235" t="s">
        <v>35</v>
      </c>
      <c r="B108" s="272"/>
      <c r="C108" s="266"/>
      <c r="D108" s="237">
        <f t="shared" si="6"/>
        <v>0</v>
      </c>
      <c r="F108" s="286" t="s">
        <v>35</v>
      </c>
      <c r="G108" s="272"/>
      <c r="H108" s="266"/>
      <c r="I108" s="237">
        <f t="shared" si="7"/>
        <v>0</v>
      </c>
    </row>
    <row r="109" spans="1:9" x14ac:dyDescent="0.3">
      <c r="A109" s="235" t="s">
        <v>36</v>
      </c>
      <c r="B109" s="272"/>
      <c r="C109" s="266"/>
      <c r="D109" s="237">
        <f t="shared" si="6"/>
        <v>0</v>
      </c>
      <c r="F109" s="286" t="s">
        <v>36</v>
      </c>
      <c r="G109" s="272"/>
      <c r="H109" s="266"/>
      <c r="I109" s="237">
        <f t="shared" si="7"/>
        <v>0</v>
      </c>
    </row>
    <row r="110" spans="1:9" x14ac:dyDescent="0.3">
      <c r="A110" s="235" t="s">
        <v>37</v>
      </c>
      <c r="B110" s="272"/>
      <c r="C110" s="266"/>
      <c r="D110" s="237">
        <f t="shared" si="6"/>
        <v>0</v>
      </c>
      <c r="F110" s="286" t="s">
        <v>37</v>
      </c>
      <c r="G110" s="272"/>
      <c r="H110" s="266"/>
      <c r="I110" s="237">
        <f t="shared" si="7"/>
        <v>0</v>
      </c>
    </row>
    <row r="111" spans="1:9" x14ac:dyDescent="0.3">
      <c r="A111" s="235" t="s">
        <v>38</v>
      </c>
      <c r="B111" s="272"/>
      <c r="C111" s="266"/>
      <c r="D111" s="237">
        <f t="shared" si="6"/>
        <v>0</v>
      </c>
      <c r="F111" s="286" t="s">
        <v>38</v>
      </c>
      <c r="G111" s="272"/>
      <c r="H111" s="266"/>
      <c r="I111" s="237">
        <f t="shared" si="7"/>
        <v>0</v>
      </c>
    </row>
    <row r="112" spans="1:9" x14ac:dyDescent="0.3">
      <c r="A112" s="235" t="s">
        <v>39</v>
      </c>
      <c r="B112" s="272"/>
      <c r="C112" s="266"/>
      <c r="D112" s="237">
        <f t="shared" si="6"/>
        <v>0</v>
      </c>
      <c r="F112" s="286" t="s">
        <v>39</v>
      </c>
      <c r="G112" s="272"/>
      <c r="H112" s="266"/>
      <c r="I112" s="237">
        <f t="shared" si="7"/>
        <v>0</v>
      </c>
    </row>
    <row r="113" spans="1:9" x14ac:dyDescent="0.3">
      <c r="A113" s="235" t="s">
        <v>40</v>
      </c>
      <c r="B113" s="272"/>
      <c r="C113" s="266"/>
      <c r="D113" s="237">
        <f t="shared" si="6"/>
        <v>0</v>
      </c>
      <c r="F113" s="286" t="s">
        <v>40</v>
      </c>
      <c r="G113" s="272"/>
      <c r="H113" s="266"/>
      <c r="I113" s="237">
        <f t="shared" si="7"/>
        <v>0</v>
      </c>
    </row>
    <row r="114" spans="1:9" ht="15" thickBot="1" x14ac:dyDescent="0.35">
      <c r="A114" s="235" t="s">
        <v>41</v>
      </c>
      <c r="B114" s="272"/>
      <c r="C114" s="266"/>
      <c r="D114" s="237">
        <f t="shared" si="6"/>
        <v>0</v>
      </c>
      <c r="F114" s="286" t="s">
        <v>41</v>
      </c>
      <c r="G114" s="272"/>
      <c r="H114" s="266"/>
      <c r="I114" s="237">
        <f t="shared" si="7"/>
        <v>0</v>
      </c>
    </row>
    <row r="115" spans="1:9" ht="15" thickBot="1" x14ac:dyDescent="0.35">
      <c r="A115" s="238" t="s">
        <v>42</v>
      </c>
      <c r="D115" s="239">
        <f>SUM(D103:D114)</f>
        <v>0</v>
      </c>
      <c r="F115" s="240" t="s">
        <v>42</v>
      </c>
      <c r="I115" s="239">
        <f>SUM(I103:I114)</f>
        <v>0</v>
      </c>
    </row>
    <row r="116" spans="1:9" x14ac:dyDescent="0.3">
      <c r="F116" s="241"/>
    </row>
    <row r="117" spans="1:9" ht="15.6" x14ac:dyDescent="0.3">
      <c r="A117" s="211" t="s">
        <v>257</v>
      </c>
      <c r="D117" s="273"/>
      <c r="F117" s="242" t="s">
        <v>258</v>
      </c>
      <c r="I117" s="273"/>
    </row>
    <row r="118" spans="1:9" ht="15.6" x14ac:dyDescent="0.3">
      <c r="A118" s="211" t="s">
        <v>259</v>
      </c>
      <c r="D118" s="273"/>
      <c r="F118" s="242" t="s">
        <v>260</v>
      </c>
      <c r="I118" s="273"/>
    </row>
    <row r="119" spans="1:9" x14ac:dyDescent="0.3"/>
    <row r="120" spans="1:9" s="278" customFormat="1" ht="30" customHeight="1" x14ac:dyDescent="0.5">
      <c r="A120" s="279" t="s">
        <v>261</v>
      </c>
      <c r="B120" s="280"/>
      <c r="C120" s="280"/>
      <c r="D120" s="280"/>
      <c r="E120" s="280"/>
      <c r="F120" s="280"/>
      <c r="G120" s="280"/>
      <c r="H120" s="280"/>
      <c r="I120" s="280"/>
    </row>
    <row r="121" spans="1:9" ht="47.25" customHeight="1" x14ac:dyDescent="0.3">
      <c r="A121" s="291" t="s">
        <v>262</v>
      </c>
      <c r="B121" s="291"/>
      <c r="C121" s="291"/>
      <c r="D121" s="291"/>
    </row>
    <row r="122" spans="1:9" x14ac:dyDescent="0.3"/>
    <row r="123" spans="1:9" ht="15.6" x14ac:dyDescent="0.3">
      <c r="A123" s="243" t="s">
        <v>263</v>
      </c>
      <c r="D123" s="274"/>
      <c r="E123" s="244" t="s">
        <v>264</v>
      </c>
    </row>
    <row r="124" spans="1:9" x14ac:dyDescent="0.3"/>
    <row r="125" spans="1:9" s="278" customFormat="1" ht="30" customHeight="1" x14ac:dyDescent="0.5">
      <c r="A125" s="279" t="s">
        <v>265</v>
      </c>
      <c r="B125" s="280"/>
      <c r="C125" s="280"/>
      <c r="D125" s="280"/>
      <c r="E125" s="280"/>
      <c r="F125" s="280"/>
      <c r="G125" s="280"/>
      <c r="H125" s="280"/>
      <c r="I125" s="280"/>
    </row>
    <row r="126" spans="1:9" ht="18.75" customHeight="1" x14ac:dyDescent="0.35">
      <c r="A126" s="202"/>
      <c r="G126" s="169"/>
      <c r="H126" s="169"/>
    </row>
    <row r="127" spans="1:9" ht="14.25" customHeight="1" x14ac:dyDescent="0.3">
      <c r="B127" s="226"/>
      <c r="C127" s="226" t="s">
        <v>266</v>
      </c>
      <c r="D127" s="275"/>
      <c r="E127" s="244" t="s">
        <v>267</v>
      </c>
      <c r="G127" s="169"/>
      <c r="H127" s="169"/>
    </row>
    <row r="128" spans="1:9" ht="15.75" customHeight="1" x14ac:dyDescent="0.3">
      <c r="A128" s="245"/>
      <c r="C128" s="226" t="s">
        <v>268</v>
      </c>
      <c r="D128" s="275"/>
      <c r="E128" s="244" t="s">
        <v>269</v>
      </c>
      <c r="G128" s="169"/>
      <c r="H128" s="169"/>
    </row>
    <row r="129" spans="1:9" ht="15" customHeight="1" x14ac:dyDescent="0.3">
      <c r="D129" s="236"/>
      <c r="G129" s="169"/>
      <c r="H129" s="169"/>
    </row>
    <row r="130" spans="1:9" s="278" customFormat="1" ht="30" customHeight="1" x14ac:dyDescent="0.5">
      <c r="A130" s="279" t="s">
        <v>270</v>
      </c>
      <c r="B130" s="280"/>
      <c r="C130" s="280"/>
      <c r="D130" s="280"/>
      <c r="E130" s="280"/>
      <c r="F130" s="280"/>
      <c r="G130" s="280"/>
      <c r="H130" s="280"/>
      <c r="I130" s="280"/>
    </row>
    <row r="131" spans="1:9" ht="15" customHeight="1" x14ac:dyDescent="0.3">
      <c r="G131" s="169"/>
      <c r="H131" s="169"/>
    </row>
    <row r="132" spans="1:9" ht="15" customHeight="1" x14ac:dyDescent="0.3">
      <c r="B132" s="246" t="s">
        <v>11</v>
      </c>
      <c r="C132" s="246" t="s">
        <v>12</v>
      </c>
      <c r="D132" s="246" t="s">
        <v>13</v>
      </c>
      <c r="G132" s="169"/>
      <c r="H132" s="169"/>
    </row>
    <row r="133" spans="1:9" ht="15" customHeight="1" x14ac:dyDescent="0.3">
      <c r="A133" s="198" t="s">
        <v>271</v>
      </c>
      <c r="B133" s="269"/>
      <c r="C133" s="270"/>
      <c r="D133" s="271"/>
      <c r="E133" s="247" t="s">
        <v>272</v>
      </c>
      <c r="G133" s="169"/>
      <c r="H133" s="169"/>
    </row>
    <row r="134" spans="1:9" ht="15" customHeight="1" x14ac:dyDescent="0.3">
      <c r="A134" s="198" t="s">
        <v>273</v>
      </c>
      <c r="B134" s="269"/>
      <c r="C134" s="270"/>
      <c r="D134" s="271"/>
      <c r="E134" s="247" t="s">
        <v>272</v>
      </c>
      <c r="G134" s="169"/>
      <c r="H134" s="169"/>
    </row>
    <row r="135" spans="1:9" ht="15" customHeight="1" x14ac:dyDescent="0.3">
      <c r="G135" s="169"/>
      <c r="H135" s="169"/>
    </row>
    <row r="136" spans="1:9" ht="15.75" customHeight="1" x14ac:dyDescent="0.3">
      <c r="A136" s="245" t="s">
        <v>274</v>
      </c>
      <c r="C136" s="276"/>
      <c r="D136" s="212" t="s">
        <v>275</v>
      </c>
    </row>
    <row r="137" spans="1:9" ht="15" customHeight="1" x14ac:dyDescent="0.3">
      <c r="G137" s="248"/>
      <c r="H137" s="249"/>
    </row>
    <row r="138" spans="1:9" ht="15" hidden="1" customHeight="1" outlineLevel="1" x14ac:dyDescent="0.3">
      <c r="A138" s="252" t="s">
        <v>289</v>
      </c>
      <c r="B138" s="253" t="s">
        <v>11</v>
      </c>
      <c r="C138" s="253" t="s">
        <v>12</v>
      </c>
      <c r="D138" s="253" t="s">
        <v>13</v>
      </c>
      <c r="E138" s="254"/>
      <c r="F138" s="252" t="s">
        <v>290</v>
      </c>
      <c r="G138" s="255" t="s">
        <v>11</v>
      </c>
      <c r="H138" s="253" t="s">
        <v>12</v>
      </c>
      <c r="I138" s="253" t="s">
        <v>13</v>
      </c>
    </row>
    <row r="139" spans="1:9" ht="15" hidden="1" customHeight="1" outlineLevel="1" x14ac:dyDescent="0.3">
      <c r="A139" s="191" t="s">
        <v>276</v>
      </c>
      <c r="B139" s="170">
        <f>B133*0.72</f>
        <v>0</v>
      </c>
      <c r="C139" s="170">
        <f>C133*0.72</f>
        <v>0</v>
      </c>
      <c r="D139" s="170">
        <f>D133*0.72</f>
        <v>0</v>
      </c>
      <c r="E139" s="191"/>
      <c r="F139" s="191" t="s">
        <v>276</v>
      </c>
      <c r="G139" s="171">
        <f>B133*0.72</f>
        <v>0</v>
      </c>
      <c r="H139" s="172">
        <f>C133*0.72</f>
        <v>0</v>
      </c>
      <c r="I139" s="170">
        <f>D133*0.72</f>
        <v>0</v>
      </c>
    </row>
    <row r="140" spans="1:9" ht="15" hidden="1" customHeight="1" outlineLevel="1" x14ac:dyDescent="0.3">
      <c r="A140" s="191" t="s">
        <v>133</v>
      </c>
      <c r="B140" s="150">
        <f>'Plan financier à imprimer'!AG11*12.8%</f>
        <v>0</v>
      </c>
      <c r="C140" s="150">
        <f>'Plan financier à imprimer'!AH11*12.8%</f>
        <v>0</v>
      </c>
      <c r="D140" s="150">
        <f>'Plan financier à imprimer'!AI11*12.8%</f>
        <v>0</v>
      </c>
      <c r="E140" s="256" t="s">
        <v>277</v>
      </c>
      <c r="F140" s="191" t="s">
        <v>133</v>
      </c>
      <c r="G140" s="171">
        <f>'Plan financier à imprimer'!AG11*6.4%</f>
        <v>0</v>
      </c>
      <c r="H140" s="173">
        <f>'Plan financier à imprimer'!AH11*12.8%</f>
        <v>0</v>
      </c>
      <c r="I140" s="150">
        <f>'Plan financier à imprimer'!AI11*12.8%</f>
        <v>0</v>
      </c>
    </row>
    <row r="141" spans="1:9" ht="15" hidden="1" customHeight="1" outlineLevel="1" x14ac:dyDescent="0.3">
      <c r="A141" s="191" t="s">
        <v>133</v>
      </c>
      <c r="B141" s="150">
        <f>'Plan financier à imprimer'!AG12*22%</f>
        <v>0</v>
      </c>
      <c r="C141" s="150">
        <f>'Plan financier à imprimer'!AH12*22%</f>
        <v>0</v>
      </c>
      <c r="D141" s="150">
        <f>'Plan financier à imprimer'!AI12*22%</f>
        <v>0</v>
      </c>
      <c r="E141" s="256" t="s">
        <v>278</v>
      </c>
      <c r="F141" s="191" t="s">
        <v>133</v>
      </c>
      <c r="G141" s="171">
        <f>'Plan financier à imprimer'!AG12*11%</f>
        <v>0</v>
      </c>
      <c r="H141" s="173">
        <f>'Plan financier à imprimer'!AH12*22%</f>
        <v>0</v>
      </c>
      <c r="I141" s="150">
        <f>'Plan financier à imprimer'!AI12*22%</f>
        <v>0</v>
      </c>
    </row>
    <row r="142" spans="1:9" ht="15" hidden="1" customHeight="1" outlineLevel="1" x14ac:dyDescent="0.3">
      <c r="A142" s="191" t="s">
        <v>137</v>
      </c>
      <c r="B142" s="150">
        <f>IF('Plan financier à imprimer'!AG52*30%&lt;1103,1103,'Plan financier à imprimer'!AG52*30%)</f>
        <v>1103</v>
      </c>
      <c r="C142" s="150">
        <f>IF('Plan financier à imprimer'!AH52*30%&lt;1103,1103,'Plan financier à imprimer'!AH52*30%)</f>
        <v>1103</v>
      </c>
      <c r="D142" s="150">
        <f>IF('Plan financier à imprimer'!AI52*30%&lt;1103,1103,'Plan financier à imprimer'!AI52*30%)</f>
        <v>1103</v>
      </c>
      <c r="E142" s="191"/>
      <c r="F142" s="191" t="s">
        <v>137</v>
      </c>
      <c r="G142" s="171">
        <v>1120</v>
      </c>
      <c r="H142" s="174">
        <f>IF('Plan financier à imprimer'!AH52*32%&lt;1103,1103,'Plan financier à imprimer'!AH52*32%)</f>
        <v>1103</v>
      </c>
      <c r="I142" s="19">
        <f>IF('Plan financier à imprimer'!AI52*32%&lt;1103,1103,'Plan financier à imprimer'!AI52*32%)</f>
        <v>1103</v>
      </c>
    </row>
    <row r="143" spans="1:9" ht="15.75" hidden="1" customHeight="1" outlineLevel="1" x14ac:dyDescent="0.3">
      <c r="A143" s="191" t="s">
        <v>141</v>
      </c>
      <c r="B143" s="150">
        <f>IF(B134*45%&lt;1103,1103,B134*45%)</f>
        <v>1103</v>
      </c>
      <c r="C143" s="150">
        <f>IF(C134*45%&lt;1103,1103,C134*45%)</f>
        <v>1103</v>
      </c>
      <c r="D143" s="150">
        <f>IF(D134*45%&lt;1103,1103,D134*45%)</f>
        <v>1103</v>
      </c>
      <c r="E143" s="191"/>
      <c r="F143" s="191" t="s">
        <v>141</v>
      </c>
      <c r="G143" s="171">
        <v>1120</v>
      </c>
      <c r="H143" s="174">
        <f>IF(C134*45%&lt;1103,1103,C134*45%)</f>
        <v>1103</v>
      </c>
      <c r="I143" s="19">
        <f>IF(D134*45%&lt;1103,1103,D134*45%)</f>
        <v>1103</v>
      </c>
    </row>
    <row r="144" spans="1:9" hidden="1" outlineLevel="1" x14ac:dyDescent="0.3">
      <c r="A144" s="191" t="s">
        <v>144</v>
      </c>
      <c r="B144" s="150">
        <f>IF(B134*45%&lt;1103,1103,B134*45%)</f>
        <v>1103</v>
      </c>
      <c r="C144" s="150">
        <f>IF(C134*45%&lt;1103,1103,C134*45%)</f>
        <v>1103</v>
      </c>
      <c r="D144" s="150">
        <f>IF(D134*45%&lt;1103,1103,D134*45%)</f>
        <v>1103</v>
      </c>
      <c r="E144" s="191"/>
      <c r="F144" s="191" t="s">
        <v>144</v>
      </c>
      <c r="G144" s="171">
        <v>1120</v>
      </c>
      <c r="H144" s="174">
        <f>IF(C134*45%&lt;1103,1103,C134*45%)</f>
        <v>1103</v>
      </c>
      <c r="I144" s="19">
        <f>IF(D134*45%&lt;1103,1103,D134*45%)</f>
        <v>1103</v>
      </c>
    </row>
    <row r="145" spans="1:9" hidden="1" outlineLevel="1" x14ac:dyDescent="0.3">
      <c r="A145" s="191" t="s">
        <v>147</v>
      </c>
      <c r="B145" s="150">
        <f>B134*70%</f>
        <v>0</v>
      </c>
      <c r="C145" s="150">
        <f>C134*70%</f>
        <v>0</v>
      </c>
      <c r="D145" s="150">
        <f>D134*70%</f>
        <v>0</v>
      </c>
      <c r="E145" s="191"/>
      <c r="F145" s="191" t="s">
        <v>147</v>
      </c>
      <c r="G145" s="171">
        <f>B134*33%</f>
        <v>0</v>
      </c>
      <c r="H145" s="171">
        <f>C134*70%</f>
        <v>0</v>
      </c>
      <c r="I145" s="171">
        <f>D134*70%</f>
        <v>0</v>
      </c>
    </row>
    <row r="146" spans="1:9" hidden="1" outlineLevel="1" x14ac:dyDescent="0.3">
      <c r="A146" s="191" t="s">
        <v>149</v>
      </c>
      <c r="B146" s="150">
        <f>B134*70%</f>
        <v>0</v>
      </c>
      <c r="C146" s="150">
        <f>C134*70%</f>
        <v>0</v>
      </c>
      <c r="D146" s="150">
        <f>D134*70%</f>
        <v>0</v>
      </c>
      <c r="E146" s="191"/>
      <c r="F146" s="191" t="s">
        <v>149</v>
      </c>
      <c r="G146" s="171">
        <f>B134*33%</f>
        <v>0</v>
      </c>
      <c r="H146" s="171">
        <f>C134*70%</f>
        <v>0</v>
      </c>
      <c r="I146" s="171">
        <f>D134*70%</f>
        <v>0</v>
      </c>
    </row>
    <row r="147" spans="1:9" hidden="1" outlineLevel="1" x14ac:dyDescent="0.3">
      <c r="A147" s="257" t="s">
        <v>279</v>
      </c>
      <c r="B147" s="156">
        <f>SUMIF($A$140:$A$146,$B$8,B140:B146)</f>
        <v>0</v>
      </c>
      <c r="C147" s="156">
        <f>SUMIF($A$140:$A$146,$B$8,C140:C146)</f>
        <v>0</v>
      </c>
      <c r="D147" s="156">
        <f>SUMIF($A$140:$A$146,$B$8,D140:D146)</f>
        <v>0</v>
      </c>
      <c r="E147" s="258"/>
      <c r="F147" s="257" t="s">
        <v>279</v>
      </c>
      <c r="G147" s="259">
        <f>SUMIF($A$140:$A$146,$B$8,G140:G146)</f>
        <v>0</v>
      </c>
      <c r="H147" s="260">
        <f>SUMIF($A$140:$A$146,$B$8,H140:H146)</f>
        <v>0</v>
      </c>
      <c r="I147" s="260">
        <f>SUMIF($A$140:$A$146,$B$8,I140:I146)</f>
        <v>0</v>
      </c>
    </row>
    <row r="148" spans="1:9" hidden="1" outlineLevel="1" x14ac:dyDescent="0.3">
      <c r="B148" s="151"/>
      <c r="C148" s="151"/>
      <c r="D148" s="151"/>
      <c r="G148" s="248"/>
      <c r="H148" s="249"/>
    </row>
    <row r="149" spans="1:9" s="278" customFormat="1" ht="30" customHeight="1" collapsed="1" x14ac:dyDescent="0.5">
      <c r="A149" s="279" t="s">
        <v>280</v>
      </c>
      <c r="B149" s="280"/>
      <c r="C149" s="280"/>
      <c r="D149" s="280"/>
      <c r="E149" s="280"/>
      <c r="F149" s="280"/>
      <c r="G149" s="280"/>
      <c r="H149" s="280"/>
      <c r="I149" s="280"/>
    </row>
    <row r="150" spans="1:9" ht="15.75" customHeight="1" thickBot="1" x14ac:dyDescent="0.35">
      <c r="D150" s="204" t="s">
        <v>281</v>
      </c>
      <c r="G150" s="169"/>
      <c r="H150" s="169"/>
    </row>
    <row r="151" spans="1:9" ht="16.5" customHeight="1" thickBot="1" x14ac:dyDescent="0.35">
      <c r="A151" s="245" t="s">
        <v>282</v>
      </c>
      <c r="D151" s="250" t="str">
        <f>IF(ISERROR(+IF('Plan financier à imprimer'!BA20&gt;0,"Rentable","Non rentable")),"",+IF('Plan financier à imprimer'!BA20&gt;0,"Rentable","Non rentable"))</f>
        <v>Non rentable</v>
      </c>
      <c r="E151" s="251" t="str">
        <f>IF(D151="Non rentable","  Veuillez améliorer vos chiffres !","")</f>
        <v xml:space="preserve">  Veuillez améliorer vos chiffres !</v>
      </c>
      <c r="G151" s="169"/>
      <c r="H151" s="169"/>
    </row>
    <row r="152" spans="1:9" ht="15" customHeight="1" x14ac:dyDescent="0.3">
      <c r="G152" s="169"/>
      <c r="H152" s="169"/>
    </row>
    <row r="153" spans="1:9" s="278" customFormat="1" ht="30" customHeight="1" x14ac:dyDescent="0.5">
      <c r="A153" s="279" t="s">
        <v>283</v>
      </c>
      <c r="B153" s="280"/>
      <c r="C153" s="280"/>
      <c r="D153" s="280"/>
      <c r="E153" s="280"/>
      <c r="F153" s="280"/>
      <c r="G153" s="280"/>
      <c r="H153" s="280"/>
      <c r="I153" s="280"/>
    </row>
    <row r="154" spans="1:9" ht="15.75" customHeight="1" thickBot="1" x14ac:dyDescent="0.35">
      <c r="D154" s="204" t="s">
        <v>281</v>
      </c>
      <c r="G154" s="169"/>
      <c r="H154" s="169"/>
    </row>
    <row r="155" spans="1:9" ht="16.5" customHeight="1" thickBot="1" x14ac:dyDescent="0.35">
      <c r="A155" s="245" t="s">
        <v>284</v>
      </c>
      <c r="D155" s="250" t="str">
        <f>IF(ISERROR(IF('Plan financier à imprimer'!CF41&lt;0,"Trop faible","Adéquate")),"",+IF('Plan financier à imprimer'!CF41&lt;0,"Trop faible","Adéquate"))</f>
        <v>Adéquate</v>
      </c>
      <c r="E155" s="251" t="str">
        <f>IF(D155="Trop faible","  Prévoyez plus de trésorerie de départ !","")</f>
        <v/>
      </c>
      <c r="G155" s="169"/>
      <c r="H155" s="169"/>
    </row>
    <row r="156" spans="1:9" ht="15" customHeight="1" x14ac:dyDescent="0.3">
      <c r="G156" s="169"/>
      <c r="H156" s="169"/>
    </row>
    <row r="157" spans="1:9" s="278" customFormat="1" ht="30" customHeight="1" x14ac:dyDescent="0.5">
      <c r="A157" s="279" t="s">
        <v>293</v>
      </c>
      <c r="B157" s="280"/>
      <c r="C157" s="280"/>
      <c r="D157" s="280"/>
      <c r="E157" s="280"/>
      <c r="F157" s="280"/>
      <c r="G157" s="280"/>
      <c r="H157" s="280"/>
      <c r="I157" s="280"/>
    </row>
    <row r="158" spans="1:9" ht="15.75" customHeight="1" x14ac:dyDescent="0.3">
      <c r="G158" s="169"/>
      <c r="H158" s="169"/>
    </row>
    <row r="159" spans="1:9" ht="33.6" customHeight="1" x14ac:dyDescent="0.3">
      <c r="B159" s="287" t="s">
        <v>294</v>
      </c>
      <c r="C159" s="287"/>
      <c r="D159" s="287"/>
      <c r="E159" s="287"/>
      <c r="F159" s="287"/>
    </row>
    <row r="160" spans="1:9" x14ac:dyDescent="0.3"/>
    <row r="161" s="198" customFormat="1" hidden="1" x14ac:dyDescent="0.3"/>
    <row r="162" s="198" customFormat="1" ht="14.4" hidden="1" customHeight="1" x14ac:dyDescent="0.3"/>
    <row r="163" s="198" customFormat="1" ht="14.4" hidden="1" customHeight="1" x14ac:dyDescent="0.3"/>
    <row r="164" s="198" customFormat="1" ht="14.4" hidden="1" customHeight="1" x14ac:dyDescent="0.3"/>
    <row r="165" s="198" customFormat="1" ht="14.4" hidden="1" customHeight="1" x14ac:dyDescent="0.3"/>
    <row r="166" s="198" customFormat="1" ht="14.4" hidden="1" customHeight="1" x14ac:dyDescent="0.3"/>
    <row r="167" s="198" customFormat="1" ht="14.4" hidden="1" customHeight="1" x14ac:dyDescent="0.3"/>
    <row r="168" s="198" customFormat="1" ht="14.4" hidden="1" customHeight="1" x14ac:dyDescent="0.3"/>
    <row r="169" s="198" customFormat="1" ht="14.4" hidden="1" customHeight="1" x14ac:dyDescent="0.3"/>
    <row r="170" s="198" customFormat="1" ht="14.4" hidden="1" customHeight="1" x14ac:dyDescent="0.3"/>
    <row r="171" s="198" customFormat="1" ht="14.4" hidden="1" customHeight="1" x14ac:dyDescent="0.3"/>
    <row r="172" s="198" customFormat="1" ht="14.4" hidden="1" customHeight="1" x14ac:dyDescent="0.3"/>
    <row r="173" s="198" customFormat="1" ht="14.4" hidden="1" customHeight="1" x14ac:dyDescent="0.3"/>
    <row r="174" s="198" customFormat="1" ht="14.4" hidden="1" customHeight="1" x14ac:dyDescent="0.3"/>
    <row r="175" s="198" customFormat="1" ht="14.4" hidden="1" customHeight="1" x14ac:dyDescent="0.3"/>
    <row r="176" s="198" customFormat="1" ht="14.4" hidden="1" customHeight="1" x14ac:dyDescent="0.3"/>
    <row r="177" s="198" customFormat="1" ht="14.4" hidden="1" customHeight="1" x14ac:dyDescent="0.3"/>
    <row r="178" s="198" customFormat="1" ht="14.4" hidden="1" customHeight="1" x14ac:dyDescent="0.3"/>
    <row r="179" s="198" customFormat="1" ht="14.4" hidden="1" customHeight="1" x14ac:dyDescent="0.3"/>
  </sheetData>
  <sheetProtection algorithmName="SHA-512" hashValue="1v+MVQ4qLwhldvpZAx5rvUR36f+v5j3rgAqHBxPdh7C4iTfMW/GFQqhwkd8mC1mBSACYTIvJ1vNkoWMQy7mzew==" saltValue="CigBBoJYAoGkxUl2WznJqQ==" spinCount="100000" sheet="1" objects="1" selectLockedCells="1"/>
  <mergeCells count="11">
    <mergeCell ref="B159:F159"/>
    <mergeCell ref="J2:O2"/>
    <mergeCell ref="B12:C12"/>
    <mergeCell ref="B13:D13"/>
    <mergeCell ref="A121:D121"/>
    <mergeCell ref="B6:C6"/>
    <mergeCell ref="B7:C7"/>
    <mergeCell ref="B8:C8"/>
    <mergeCell ref="B9:C9"/>
    <mergeCell ref="B10:C10"/>
    <mergeCell ref="B11:C11"/>
  </mergeCells>
  <conditionalFormatting sqref="D151">
    <cfRule type="cellIs" dxfId="9" priority="10" operator="equal">
      <formula>"Non rentable"</formula>
    </cfRule>
    <cfRule type="containsText" dxfId="8" priority="11" operator="containsText" text="Rentable">
      <formula>NOT(ISERROR(SEARCH("Rentable",D151)))</formula>
    </cfRule>
  </conditionalFormatting>
  <conditionalFormatting sqref="D155">
    <cfRule type="cellIs" dxfId="7" priority="8" operator="equal">
      <formula>"Trop faible"</formula>
    </cfRule>
    <cfRule type="cellIs" dxfId="6" priority="9" operator="equal">
      <formula>"Adéquate"</formula>
    </cfRule>
  </conditionalFormatting>
  <conditionalFormatting sqref="B6:C11 B13:D13 B17:B33 C36 B59:B66 C61:D63 B77:D91 B93:D95 B103:C114 D117:D118 G103:H114 I117:I118 D123 D127:D128 B133:D134 C136">
    <cfRule type="containsBlanks" dxfId="5" priority="7">
      <formula>LEN(TRIM(B6))=0</formula>
    </cfRule>
  </conditionalFormatting>
  <conditionalFormatting sqref="A93:A95">
    <cfRule type="containsText" dxfId="4" priority="6" operator="containsText" text="Libellé autre charge">
      <formula>NOT(ISERROR(SEARCH("Libellé autre charge",A93)))</formula>
    </cfRule>
  </conditionalFormatting>
  <conditionalFormatting sqref="A61:A63">
    <cfRule type="containsText" dxfId="3" priority="5" operator="containsText" text="(nom de la banque)">
      <formula>NOT(ISERROR(SEARCH("(nom de la banque)",A61)))</formula>
    </cfRule>
  </conditionalFormatting>
  <conditionalFormatting sqref="A64:A66">
    <cfRule type="containsText" dxfId="2" priority="3" operator="containsText" text="(libellé)">
      <formula>NOT(ISERROR(SEARCH("(libellé)",A64)))</formula>
    </cfRule>
  </conditionalFormatting>
  <conditionalFormatting sqref="A93:D95">
    <cfRule type="expression" dxfId="1" priority="2">
      <formula>IF($A93="",TRUE,FALSE)</formula>
    </cfRule>
  </conditionalFormatting>
  <conditionalFormatting sqref="A61:D63 A64:B66">
    <cfRule type="expression" dxfId="0" priority="1">
      <formula>IF($A61="",TRUE,FALSE)</formula>
    </cfRule>
  </conditionalFormatting>
  <dataValidations count="5">
    <dataValidation type="list" allowBlank="1" showInputMessage="1" showErrorMessage="1" sqref="B8:C8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B65544:C65544 IX65544:IY65544 ST65544:SU65544 ACP65544:ACQ65544 AML65544:AMM65544 AWH65544:AWI65544 BGD65544:BGE65544 BPZ65544:BQA65544 BZV65544:BZW65544 CJR65544:CJS65544 CTN65544:CTO65544 DDJ65544:DDK65544 DNF65544:DNG65544 DXB65544:DXC65544 EGX65544:EGY65544 EQT65544:EQU65544 FAP65544:FAQ65544 FKL65544:FKM65544 FUH65544:FUI65544 GED65544:GEE65544 GNZ65544:GOA65544 GXV65544:GXW65544 HHR65544:HHS65544 HRN65544:HRO65544 IBJ65544:IBK65544 ILF65544:ILG65544 IVB65544:IVC65544 JEX65544:JEY65544 JOT65544:JOU65544 JYP65544:JYQ65544 KIL65544:KIM65544 KSH65544:KSI65544 LCD65544:LCE65544 LLZ65544:LMA65544 LVV65544:LVW65544 MFR65544:MFS65544 MPN65544:MPO65544 MZJ65544:MZK65544 NJF65544:NJG65544 NTB65544:NTC65544 OCX65544:OCY65544 OMT65544:OMU65544 OWP65544:OWQ65544 PGL65544:PGM65544 PQH65544:PQI65544 QAD65544:QAE65544 QJZ65544:QKA65544 QTV65544:QTW65544 RDR65544:RDS65544 RNN65544:RNO65544 RXJ65544:RXK65544 SHF65544:SHG65544 SRB65544:SRC65544 TAX65544:TAY65544 TKT65544:TKU65544 TUP65544:TUQ65544 UEL65544:UEM65544 UOH65544:UOI65544 UYD65544:UYE65544 VHZ65544:VIA65544 VRV65544:VRW65544 WBR65544:WBS65544 WLN65544:WLO65544 WVJ65544:WVK65544 B131080:C131080 IX131080:IY131080 ST131080:SU131080 ACP131080:ACQ131080 AML131080:AMM131080 AWH131080:AWI131080 BGD131080:BGE131080 BPZ131080:BQA131080 BZV131080:BZW131080 CJR131080:CJS131080 CTN131080:CTO131080 DDJ131080:DDK131080 DNF131080:DNG131080 DXB131080:DXC131080 EGX131080:EGY131080 EQT131080:EQU131080 FAP131080:FAQ131080 FKL131080:FKM131080 FUH131080:FUI131080 GED131080:GEE131080 GNZ131080:GOA131080 GXV131080:GXW131080 HHR131080:HHS131080 HRN131080:HRO131080 IBJ131080:IBK131080 ILF131080:ILG131080 IVB131080:IVC131080 JEX131080:JEY131080 JOT131080:JOU131080 JYP131080:JYQ131080 KIL131080:KIM131080 KSH131080:KSI131080 LCD131080:LCE131080 LLZ131080:LMA131080 LVV131080:LVW131080 MFR131080:MFS131080 MPN131080:MPO131080 MZJ131080:MZK131080 NJF131080:NJG131080 NTB131080:NTC131080 OCX131080:OCY131080 OMT131080:OMU131080 OWP131080:OWQ131080 PGL131080:PGM131080 PQH131080:PQI131080 QAD131080:QAE131080 QJZ131080:QKA131080 QTV131080:QTW131080 RDR131080:RDS131080 RNN131080:RNO131080 RXJ131080:RXK131080 SHF131080:SHG131080 SRB131080:SRC131080 TAX131080:TAY131080 TKT131080:TKU131080 TUP131080:TUQ131080 UEL131080:UEM131080 UOH131080:UOI131080 UYD131080:UYE131080 VHZ131080:VIA131080 VRV131080:VRW131080 WBR131080:WBS131080 WLN131080:WLO131080 WVJ131080:WVK131080 B196616:C196616 IX196616:IY196616 ST196616:SU196616 ACP196616:ACQ196616 AML196616:AMM196616 AWH196616:AWI196616 BGD196616:BGE196616 BPZ196616:BQA196616 BZV196616:BZW196616 CJR196616:CJS196616 CTN196616:CTO196616 DDJ196616:DDK196616 DNF196616:DNG196616 DXB196616:DXC196616 EGX196616:EGY196616 EQT196616:EQU196616 FAP196616:FAQ196616 FKL196616:FKM196616 FUH196616:FUI196616 GED196616:GEE196616 GNZ196616:GOA196616 GXV196616:GXW196616 HHR196616:HHS196616 HRN196616:HRO196616 IBJ196616:IBK196616 ILF196616:ILG196616 IVB196616:IVC196616 JEX196616:JEY196616 JOT196616:JOU196616 JYP196616:JYQ196616 KIL196616:KIM196616 KSH196616:KSI196616 LCD196616:LCE196616 LLZ196616:LMA196616 LVV196616:LVW196616 MFR196616:MFS196616 MPN196616:MPO196616 MZJ196616:MZK196616 NJF196616:NJG196616 NTB196616:NTC196616 OCX196616:OCY196616 OMT196616:OMU196616 OWP196616:OWQ196616 PGL196616:PGM196616 PQH196616:PQI196616 QAD196616:QAE196616 QJZ196616:QKA196616 QTV196616:QTW196616 RDR196616:RDS196616 RNN196616:RNO196616 RXJ196616:RXK196616 SHF196616:SHG196616 SRB196616:SRC196616 TAX196616:TAY196616 TKT196616:TKU196616 TUP196616:TUQ196616 UEL196616:UEM196616 UOH196616:UOI196616 UYD196616:UYE196616 VHZ196616:VIA196616 VRV196616:VRW196616 WBR196616:WBS196616 WLN196616:WLO196616 WVJ196616:WVK196616 B262152:C262152 IX262152:IY262152 ST262152:SU262152 ACP262152:ACQ262152 AML262152:AMM262152 AWH262152:AWI262152 BGD262152:BGE262152 BPZ262152:BQA262152 BZV262152:BZW262152 CJR262152:CJS262152 CTN262152:CTO262152 DDJ262152:DDK262152 DNF262152:DNG262152 DXB262152:DXC262152 EGX262152:EGY262152 EQT262152:EQU262152 FAP262152:FAQ262152 FKL262152:FKM262152 FUH262152:FUI262152 GED262152:GEE262152 GNZ262152:GOA262152 GXV262152:GXW262152 HHR262152:HHS262152 HRN262152:HRO262152 IBJ262152:IBK262152 ILF262152:ILG262152 IVB262152:IVC262152 JEX262152:JEY262152 JOT262152:JOU262152 JYP262152:JYQ262152 KIL262152:KIM262152 KSH262152:KSI262152 LCD262152:LCE262152 LLZ262152:LMA262152 LVV262152:LVW262152 MFR262152:MFS262152 MPN262152:MPO262152 MZJ262152:MZK262152 NJF262152:NJG262152 NTB262152:NTC262152 OCX262152:OCY262152 OMT262152:OMU262152 OWP262152:OWQ262152 PGL262152:PGM262152 PQH262152:PQI262152 QAD262152:QAE262152 QJZ262152:QKA262152 QTV262152:QTW262152 RDR262152:RDS262152 RNN262152:RNO262152 RXJ262152:RXK262152 SHF262152:SHG262152 SRB262152:SRC262152 TAX262152:TAY262152 TKT262152:TKU262152 TUP262152:TUQ262152 UEL262152:UEM262152 UOH262152:UOI262152 UYD262152:UYE262152 VHZ262152:VIA262152 VRV262152:VRW262152 WBR262152:WBS262152 WLN262152:WLO262152 WVJ262152:WVK262152 B327688:C327688 IX327688:IY327688 ST327688:SU327688 ACP327688:ACQ327688 AML327688:AMM327688 AWH327688:AWI327688 BGD327688:BGE327688 BPZ327688:BQA327688 BZV327688:BZW327688 CJR327688:CJS327688 CTN327688:CTO327688 DDJ327688:DDK327688 DNF327688:DNG327688 DXB327688:DXC327688 EGX327688:EGY327688 EQT327688:EQU327688 FAP327688:FAQ327688 FKL327688:FKM327688 FUH327688:FUI327688 GED327688:GEE327688 GNZ327688:GOA327688 GXV327688:GXW327688 HHR327688:HHS327688 HRN327688:HRO327688 IBJ327688:IBK327688 ILF327688:ILG327688 IVB327688:IVC327688 JEX327688:JEY327688 JOT327688:JOU327688 JYP327688:JYQ327688 KIL327688:KIM327688 KSH327688:KSI327688 LCD327688:LCE327688 LLZ327688:LMA327688 LVV327688:LVW327688 MFR327688:MFS327688 MPN327688:MPO327688 MZJ327688:MZK327688 NJF327688:NJG327688 NTB327688:NTC327688 OCX327688:OCY327688 OMT327688:OMU327688 OWP327688:OWQ327688 PGL327688:PGM327688 PQH327688:PQI327688 QAD327688:QAE327688 QJZ327688:QKA327688 QTV327688:QTW327688 RDR327688:RDS327688 RNN327688:RNO327688 RXJ327688:RXK327688 SHF327688:SHG327688 SRB327688:SRC327688 TAX327688:TAY327688 TKT327688:TKU327688 TUP327688:TUQ327688 UEL327688:UEM327688 UOH327688:UOI327688 UYD327688:UYE327688 VHZ327688:VIA327688 VRV327688:VRW327688 WBR327688:WBS327688 WLN327688:WLO327688 WVJ327688:WVK327688 B393224:C393224 IX393224:IY393224 ST393224:SU393224 ACP393224:ACQ393224 AML393224:AMM393224 AWH393224:AWI393224 BGD393224:BGE393224 BPZ393224:BQA393224 BZV393224:BZW393224 CJR393224:CJS393224 CTN393224:CTO393224 DDJ393224:DDK393224 DNF393224:DNG393224 DXB393224:DXC393224 EGX393224:EGY393224 EQT393224:EQU393224 FAP393224:FAQ393224 FKL393224:FKM393224 FUH393224:FUI393224 GED393224:GEE393224 GNZ393224:GOA393224 GXV393224:GXW393224 HHR393224:HHS393224 HRN393224:HRO393224 IBJ393224:IBK393224 ILF393224:ILG393224 IVB393224:IVC393224 JEX393224:JEY393224 JOT393224:JOU393224 JYP393224:JYQ393224 KIL393224:KIM393224 KSH393224:KSI393224 LCD393224:LCE393224 LLZ393224:LMA393224 LVV393224:LVW393224 MFR393224:MFS393224 MPN393224:MPO393224 MZJ393224:MZK393224 NJF393224:NJG393224 NTB393224:NTC393224 OCX393224:OCY393224 OMT393224:OMU393224 OWP393224:OWQ393224 PGL393224:PGM393224 PQH393224:PQI393224 QAD393224:QAE393224 QJZ393224:QKA393224 QTV393224:QTW393224 RDR393224:RDS393224 RNN393224:RNO393224 RXJ393224:RXK393224 SHF393224:SHG393224 SRB393224:SRC393224 TAX393224:TAY393224 TKT393224:TKU393224 TUP393224:TUQ393224 UEL393224:UEM393224 UOH393224:UOI393224 UYD393224:UYE393224 VHZ393224:VIA393224 VRV393224:VRW393224 WBR393224:WBS393224 WLN393224:WLO393224 WVJ393224:WVK393224 B458760:C458760 IX458760:IY458760 ST458760:SU458760 ACP458760:ACQ458760 AML458760:AMM458760 AWH458760:AWI458760 BGD458760:BGE458760 BPZ458760:BQA458760 BZV458760:BZW458760 CJR458760:CJS458760 CTN458760:CTO458760 DDJ458760:DDK458760 DNF458760:DNG458760 DXB458760:DXC458760 EGX458760:EGY458760 EQT458760:EQU458760 FAP458760:FAQ458760 FKL458760:FKM458760 FUH458760:FUI458760 GED458760:GEE458760 GNZ458760:GOA458760 GXV458760:GXW458760 HHR458760:HHS458760 HRN458760:HRO458760 IBJ458760:IBK458760 ILF458760:ILG458760 IVB458760:IVC458760 JEX458760:JEY458760 JOT458760:JOU458760 JYP458760:JYQ458760 KIL458760:KIM458760 KSH458760:KSI458760 LCD458760:LCE458760 LLZ458760:LMA458760 LVV458760:LVW458760 MFR458760:MFS458760 MPN458760:MPO458760 MZJ458760:MZK458760 NJF458760:NJG458760 NTB458760:NTC458760 OCX458760:OCY458760 OMT458760:OMU458760 OWP458760:OWQ458760 PGL458760:PGM458760 PQH458760:PQI458760 QAD458760:QAE458760 QJZ458760:QKA458760 QTV458760:QTW458760 RDR458760:RDS458760 RNN458760:RNO458760 RXJ458760:RXK458760 SHF458760:SHG458760 SRB458760:SRC458760 TAX458760:TAY458760 TKT458760:TKU458760 TUP458760:TUQ458760 UEL458760:UEM458760 UOH458760:UOI458760 UYD458760:UYE458760 VHZ458760:VIA458760 VRV458760:VRW458760 WBR458760:WBS458760 WLN458760:WLO458760 WVJ458760:WVK458760 B524296:C524296 IX524296:IY524296 ST524296:SU524296 ACP524296:ACQ524296 AML524296:AMM524296 AWH524296:AWI524296 BGD524296:BGE524296 BPZ524296:BQA524296 BZV524296:BZW524296 CJR524296:CJS524296 CTN524296:CTO524296 DDJ524296:DDK524296 DNF524296:DNG524296 DXB524296:DXC524296 EGX524296:EGY524296 EQT524296:EQU524296 FAP524296:FAQ524296 FKL524296:FKM524296 FUH524296:FUI524296 GED524296:GEE524296 GNZ524296:GOA524296 GXV524296:GXW524296 HHR524296:HHS524296 HRN524296:HRO524296 IBJ524296:IBK524296 ILF524296:ILG524296 IVB524296:IVC524296 JEX524296:JEY524296 JOT524296:JOU524296 JYP524296:JYQ524296 KIL524296:KIM524296 KSH524296:KSI524296 LCD524296:LCE524296 LLZ524296:LMA524296 LVV524296:LVW524296 MFR524296:MFS524296 MPN524296:MPO524296 MZJ524296:MZK524296 NJF524296:NJG524296 NTB524296:NTC524296 OCX524296:OCY524296 OMT524296:OMU524296 OWP524296:OWQ524296 PGL524296:PGM524296 PQH524296:PQI524296 QAD524296:QAE524296 QJZ524296:QKA524296 QTV524296:QTW524296 RDR524296:RDS524296 RNN524296:RNO524296 RXJ524296:RXK524296 SHF524296:SHG524296 SRB524296:SRC524296 TAX524296:TAY524296 TKT524296:TKU524296 TUP524296:TUQ524296 UEL524296:UEM524296 UOH524296:UOI524296 UYD524296:UYE524296 VHZ524296:VIA524296 VRV524296:VRW524296 WBR524296:WBS524296 WLN524296:WLO524296 WVJ524296:WVK524296 B589832:C589832 IX589832:IY589832 ST589832:SU589832 ACP589832:ACQ589832 AML589832:AMM589832 AWH589832:AWI589832 BGD589832:BGE589832 BPZ589832:BQA589832 BZV589832:BZW589832 CJR589832:CJS589832 CTN589832:CTO589832 DDJ589832:DDK589832 DNF589832:DNG589832 DXB589832:DXC589832 EGX589832:EGY589832 EQT589832:EQU589832 FAP589832:FAQ589832 FKL589832:FKM589832 FUH589832:FUI589832 GED589832:GEE589832 GNZ589832:GOA589832 GXV589832:GXW589832 HHR589832:HHS589832 HRN589832:HRO589832 IBJ589832:IBK589832 ILF589832:ILG589832 IVB589832:IVC589832 JEX589832:JEY589832 JOT589832:JOU589832 JYP589832:JYQ589832 KIL589832:KIM589832 KSH589832:KSI589832 LCD589832:LCE589832 LLZ589832:LMA589832 LVV589832:LVW589832 MFR589832:MFS589832 MPN589832:MPO589832 MZJ589832:MZK589832 NJF589832:NJG589832 NTB589832:NTC589832 OCX589832:OCY589832 OMT589832:OMU589832 OWP589832:OWQ589832 PGL589832:PGM589832 PQH589832:PQI589832 QAD589832:QAE589832 QJZ589832:QKA589832 QTV589832:QTW589832 RDR589832:RDS589832 RNN589832:RNO589832 RXJ589832:RXK589832 SHF589832:SHG589832 SRB589832:SRC589832 TAX589832:TAY589832 TKT589832:TKU589832 TUP589832:TUQ589832 UEL589832:UEM589832 UOH589832:UOI589832 UYD589832:UYE589832 VHZ589832:VIA589832 VRV589832:VRW589832 WBR589832:WBS589832 WLN589832:WLO589832 WVJ589832:WVK589832 B655368:C655368 IX655368:IY655368 ST655368:SU655368 ACP655368:ACQ655368 AML655368:AMM655368 AWH655368:AWI655368 BGD655368:BGE655368 BPZ655368:BQA655368 BZV655368:BZW655368 CJR655368:CJS655368 CTN655368:CTO655368 DDJ655368:DDK655368 DNF655368:DNG655368 DXB655368:DXC655368 EGX655368:EGY655368 EQT655368:EQU655368 FAP655368:FAQ655368 FKL655368:FKM655368 FUH655368:FUI655368 GED655368:GEE655368 GNZ655368:GOA655368 GXV655368:GXW655368 HHR655368:HHS655368 HRN655368:HRO655368 IBJ655368:IBK655368 ILF655368:ILG655368 IVB655368:IVC655368 JEX655368:JEY655368 JOT655368:JOU655368 JYP655368:JYQ655368 KIL655368:KIM655368 KSH655368:KSI655368 LCD655368:LCE655368 LLZ655368:LMA655368 LVV655368:LVW655368 MFR655368:MFS655368 MPN655368:MPO655368 MZJ655368:MZK655368 NJF655368:NJG655368 NTB655368:NTC655368 OCX655368:OCY655368 OMT655368:OMU655368 OWP655368:OWQ655368 PGL655368:PGM655368 PQH655368:PQI655368 QAD655368:QAE655368 QJZ655368:QKA655368 QTV655368:QTW655368 RDR655368:RDS655368 RNN655368:RNO655368 RXJ655368:RXK655368 SHF655368:SHG655368 SRB655368:SRC655368 TAX655368:TAY655368 TKT655368:TKU655368 TUP655368:TUQ655368 UEL655368:UEM655368 UOH655368:UOI655368 UYD655368:UYE655368 VHZ655368:VIA655368 VRV655368:VRW655368 WBR655368:WBS655368 WLN655368:WLO655368 WVJ655368:WVK655368 B720904:C720904 IX720904:IY720904 ST720904:SU720904 ACP720904:ACQ720904 AML720904:AMM720904 AWH720904:AWI720904 BGD720904:BGE720904 BPZ720904:BQA720904 BZV720904:BZW720904 CJR720904:CJS720904 CTN720904:CTO720904 DDJ720904:DDK720904 DNF720904:DNG720904 DXB720904:DXC720904 EGX720904:EGY720904 EQT720904:EQU720904 FAP720904:FAQ720904 FKL720904:FKM720904 FUH720904:FUI720904 GED720904:GEE720904 GNZ720904:GOA720904 GXV720904:GXW720904 HHR720904:HHS720904 HRN720904:HRO720904 IBJ720904:IBK720904 ILF720904:ILG720904 IVB720904:IVC720904 JEX720904:JEY720904 JOT720904:JOU720904 JYP720904:JYQ720904 KIL720904:KIM720904 KSH720904:KSI720904 LCD720904:LCE720904 LLZ720904:LMA720904 LVV720904:LVW720904 MFR720904:MFS720904 MPN720904:MPO720904 MZJ720904:MZK720904 NJF720904:NJG720904 NTB720904:NTC720904 OCX720904:OCY720904 OMT720904:OMU720904 OWP720904:OWQ720904 PGL720904:PGM720904 PQH720904:PQI720904 QAD720904:QAE720904 QJZ720904:QKA720904 QTV720904:QTW720904 RDR720904:RDS720904 RNN720904:RNO720904 RXJ720904:RXK720904 SHF720904:SHG720904 SRB720904:SRC720904 TAX720904:TAY720904 TKT720904:TKU720904 TUP720904:TUQ720904 UEL720904:UEM720904 UOH720904:UOI720904 UYD720904:UYE720904 VHZ720904:VIA720904 VRV720904:VRW720904 WBR720904:WBS720904 WLN720904:WLO720904 WVJ720904:WVK720904 B786440:C786440 IX786440:IY786440 ST786440:SU786440 ACP786440:ACQ786440 AML786440:AMM786440 AWH786440:AWI786440 BGD786440:BGE786440 BPZ786440:BQA786440 BZV786440:BZW786440 CJR786440:CJS786440 CTN786440:CTO786440 DDJ786440:DDK786440 DNF786440:DNG786440 DXB786440:DXC786440 EGX786440:EGY786440 EQT786440:EQU786440 FAP786440:FAQ786440 FKL786440:FKM786440 FUH786440:FUI786440 GED786440:GEE786440 GNZ786440:GOA786440 GXV786440:GXW786440 HHR786440:HHS786440 HRN786440:HRO786440 IBJ786440:IBK786440 ILF786440:ILG786440 IVB786440:IVC786440 JEX786440:JEY786440 JOT786440:JOU786440 JYP786440:JYQ786440 KIL786440:KIM786440 KSH786440:KSI786440 LCD786440:LCE786440 LLZ786440:LMA786440 LVV786440:LVW786440 MFR786440:MFS786440 MPN786440:MPO786440 MZJ786440:MZK786440 NJF786440:NJG786440 NTB786440:NTC786440 OCX786440:OCY786440 OMT786440:OMU786440 OWP786440:OWQ786440 PGL786440:PGM786440 PQH786440:PQI786440 QAD786440:QAE786440 QJZ786440:QKA786440 QTV786440:QTW786440 RDR786440:RDS786440 RNN786440:RNO786440 RXJ786440:RXK786440 SHF786440:SHG786440 SRB786440:SRC786440 TAX786440:TAY786440 TKT786440:TKU786440 TUP786440:TUQ786440 UEL786440:UEM786440 UOH786440:UOI786440 UYD786440:UYE786440 VHZ786440:VIA786440 VRV786440:VRW786440 WBR786440:WBS786440 WLN786440:WLO786440 WVJ786440:WVK786440 B851976:C851976 IX851976:IY851976 ST851976:SU851976 ACP851976:ACQ851976 AML851976:AMM851976 AWH851976:AWI851976 BGD851976:BGE851976 BPZ851976:BQA851976 BZV851976:BZW851976 CJR851976:CJS851976 CTN851976:CTO851976 DDJ851976:DDK851976 DNF851976:DNG851976 DXB851976:DXC851976 EGX851976:EGY851976 EQT851976:EQU851976 FAP851976:FAQ851976 FKL851976:FKM851976 FUH851976:FUI851976 GED851976:GEE851976 GNZ851976:GOA851976 GXV851976:GXW851976 HHR851976:HHS851976 HRN851976:HRO851976 IBJ851976:IBK851976 ILF851976:ILG851976 IVB851976:IVC851976 JEX851976:JEY851976 JOT851976:JOU851976 JYP851976:JYQ851976 KIL851976:KIM851976 KSH851976:KSI851976 LCD851976:LCE851976 LLZ851976:LMA851976 LVV851976:LVW851976 MFR851976:MFS851976 MPN851976:MPO851976 MZJ851976:MZK851976 NJF851976:NJG851976 NTB851976:NTC851976 OCX851976:OCY851976 OMT851976:OMU851976 OWP851976:OWQ851976 PGL851976:PGM851976 PQH851976:PQI851976 QAD851976:QAE851976 QJZ851976:QKA851976 QTV851976:QTW851976 RDR851976:RDS851976 RNN851976:RNO851976 RXJ851976:RXK851976 SHF851976:SHG851976 SRB851976:SRC851976 TAX851976:TAY851976 TKT851976:TKU851976 TUP851976:TUQ851976 UEL851976:UEM851976 UOH851976:UOI851976 UYD851976:UYE851976 VHZ851976:VIA851976 VRV851976:VRW851976 WBR851976:WBS851976 WLN851976:WLO851976 WVJ851976:WVK851976 B917512:C917512 IX917512:IY917512 ST917512:SU917512 ACP917512:ACQ917512 AML917512:AMM917512 AWH917512:AWI917512 BGD917512:BGE917512 BPZ917512:BQA917512 BZV917512:BZW917512 CJR917512:CJS917512 CTN917512:CTO917512 DDJ917512:DDK917512 DNF917512:DNG917512 DXB917512:DXC917512 EGX917512:EGY917512 EQT917512:EQU917512 FAP917512:FAQ917512 FKL917512:FKM917512 FUH917512:FUI917512 GED917512:GEE917512 GNZ917512:GOA917512 GXV917512:GXW917512 HHR917512:HHS917512 HRN917512:HRO917512 IBJ917512:IBK917512 ILF917512:ILG917512 IVB917512:IVC917512 JEX917512:JEY917512 JOT917512:JOU917512 JYP917512:JYQ917512 KIL917512:KIM917512 KSH917512:KSI917512 LCD917512:LCE917512 LLZ917512:LMA917512 LVV917512:LVW917512 MFR917512:MFS917512 MPN917512:MPO917512 MZJ917512:MZK917512 NJF917512:NJG917512 NTB917512:NTC917512 OCX917512:OCY917512 OMT917512:OMU917512 OWP917512:OWQ917512 PGL917512:PGM917512 PQH917512:PQI917512 QAD917512:QAE917512 QJZ917512:QKA917512 QTV917512:QTW917512 RDR917512:RDS917512 RNN917512:RNO917512 RXJ917512:RXK917512 SHF917512:SHG917512 SRB917512:SRC917512 TAX917512:TAY917512 TKT917512:TKU917512 TUP917512:TUQ917512 UEL917512:UEM917512 UOH917512:UOI917512 UYD917512:UYE917512 VHZ917512:VIA917512 VRV917512:VRW917512 WBR917512:WBS917512 WLN917512:WLO917512 WVJ917512:WVK917512 B983048:C983048 IX983048:IY983048 ST983048:SU983048 ACP983048:ACQ983048 AML983048:AMM983048 AWH983048:AWI983048 BGD983048:BGE983048 BPZ983048:BQA983048 BZV983048:BZW983048 CJR983048:CJS983048 CTN983048:CTO983048 DDJ983048:DDK983048 DNF983048:DNG983048 DXB983048:DXC983048 EGX983048:EGY983048 EQT983048:EQU983048 FAP983048:FAQ983048 FKL983048:FKM983048 FUH983048:FUI983048 GED983048:GEE983048 GNZ983048:GOA983048 GXV983048:GXW983048 HHR983048:HHS983048 HRN983048:HRO983048 IBJ983048:IBK983048 ILF983048:ILG983048 IVB983048:IVC983048 JEX983048:JEY983048 JOT983048:JOU983048 JYP983048:JYQ983048 KIL983048:KIM983048 KSH983048:KSI983048 LCD983048:LCE983048 LLZ983048:LMA983048 LVV983048:LVW983048 MFR983048:MFS983048 MPN983048:MPO983048 MZJ983048:MZK983048 NJF983048:NJG983048 NTB983048:NTC983048 OCX983048:OCY983048 OMT983048:OMU983048 OWP983048:OWQ983048 PGL983048:PGM983048 PQH983048:PQI983048 QAD983048:QAE983048 QJZ983048:QKA983048 QTV983048:QTW983048 RDR983048:RDS983048 RNN983048:RNO983048 RXJ983048:RXK983048 SHF983048:SHG983048 SRB983048:SRC983048 TAX983048:TAY983048 TKT983048:TKU983048 TUP983048:TUQ983048 UEL983048:UEM983048 UOH983048:UOI983048 UYD983048:UYE983048 VHZ983048:VIA983048 VRV983048:VRW983048 WBR983048:WBS983048 WLN983048:WLO983048 WVJ983048:WVK983048" xr:uid="{F6A2F417-7AB6-4702-9552-4CCD2761067E}">
      <formula1>$J$3:$J$8</formula1>
    </dataValidation>
    <dataValidation type="decimal" allowBlank="1" showInputMessage="1" showErrorMessage="1" sqref="C61:C63 IY61:IY63 SU61:SU63 ACQ61:ACQ63 AMM61:AMM63 AWI61:AWI63 BGE61:BGE63 BQA61:BQA63 BZW61:BZW63 CJS61:CJS63 CTO61:CTO63 DDK61:DDK63 DNG61:DNG63 DXC61:DXC63 EGY61:EGY63 EQU61:EQU63 FAQ61:FAQ63 FKM61:FKM63 FUI61:FUI63 GEE61:GEE63 GOA61:GOA63 GXW61:GXW63 HHS61:HHS63 HRO61:HRO63 IBK61:IBK63 ILG61:ILG63 IVC61:IVC63 JEY61:JEY63 JOU61:JOU63 JYQ61:JYQ63 KIM61:KIM63 KSI61:KSI63 LCE61:LCE63 LMA61:LMA63 LVW61:LVW63 MFS61:MFS63 MPO61:MPO63 MZK61:MZK63 NJG61:NJG63 NTC61:NTC63 OCY61:OCY63 OMU61:OMU63 OWQ61:OWQ63 PGM61:PGM63 PQI61:PQI63 QAE61:QAE63 QKA61:QKA63 QTW61:QTW63 RDS61:RDS63 RNO61:RNO63 RXK61:RXK63 SHG61:SHG63 SRC61:SRC63 TAY61:TAY63 TKU61:TKU63 TUQ61:TUQ63 UEM61:UEM63 UOI61:UOI63 UYE61:UYE63 VIA61:VIA63 VRW61:VRW63 WBS61:WBS63 WLO61:WLO63 WVK61:WVK63 C65597:C65599 IY65597:IY65599 SU65597:SU65599 ACQ65597:ACQ65599 AMM65597:AMM65599 AWI65597:AWI65599 BGE65597:BGE65599 BQA65597:BQA65599 BZW65597:BZW65599 CJS65597:CJS65599 CTO65597:CTO65599 DDK65597:DDK65599 DNG65597:DNG65599 DXC65597:DXC65599 EGY65597:EGY65599 EQU65597:EQU65599 FAQ65597:FAQ65599 FKM65597:FKM65599 FUI65597:FUI65599 GEE65597:GEE65599 GOA65597:GOA65599 GXW65597:GXW65599 HHS65597:HHS65599 HRO65597:HRO65599 IBK65597:IBK65599 ILG65597:ILG65599 IVC65597:IVC65599 JEY65597:JEY65599 JOU65597:JOU65599 JYQ65597:JYQ65599 KIM65597:KIM65599 KSI65597:KSI65599 LCE65597:LCE65599 LMA65597:LMA65599 LVW65597:LVW65599 MFS65597:MFS65599 MPO65597:MPO65599 MZK65597:MZK65599 NJG65597:NJG65599 NTC65597:NTC65599 OCY65597:OCY65599 OMU65597:OMU65599 OWQ65597:OWQ65599 PGM65597:PGM65599 PQI65597:PQI65599 QAE65597:QAE65599 QKA65597:QKA65599 QTW65597:QTW65599 RDS65597:RDS65599 RNO65597:RNO65599 RXK65597:RXK65599 SHG65597:SHG65599 SRC65597:SRC65599 TAY65597:TAY65599 TKU65597:TKU65599 TUQ65597:TUQ65599 UEM65597:UEM65599 UOI65597:UOI65599 UYE65597:UYE65599 VIA65597:VIA65599 VRW65597:VRW65599 WBS65597:WBS65599 WLO65597:WLO65599 WVK65597:WVK65599 C131133:C131135 IY131133:IY131135 SU131133:SU131135 ACQ131133:ACQ131135 AMM131133:AMM131135 AWI131133:AWI131135 BGE131133:BGE131135 BQA131133:BQA131135 BZW131133:BZW131135 CJS131133:CJS131135 CTO131133:CTO131135 DDK131133:DDK131135 DNG131133:DNG131135 DXC131133:DXC131135 EGY131133:EGY131135 EQU131133:EQU131135 FAQ131133:FAQ131135 FKM131133:FKM131135 FUI131133:FUI131135 GEE131133:GEE131135 GOA131133:GOA131135 GXW131133:GXW131135 HHS131133:HHS131135 HRO131133:HRO131135 IBK131133:IBK131135 ILG131133:ILG131135 IVC131133:IVC131135 JEY131133:JEY131135 JOU131133:JOU131135 JYQ131133:JYQ131135 KIM131133:KIM131135 KSI131133:KSI131135 LCE131133:LCE131135 LMA131133:LMA131135 LVW131133:LVW131135 MFS131133:MFS131135 MPO131133:MPO131135 MZK131133:MZK131135 NJG131133:NJG131135 NTC131133:NTC131135 OCY131133:OCY131135 OMU131133:OMU131135 OWQ131133:OWQ131135 PGM131133:PGM131135 PQI131133:PQI131135 QAE131133:QAE131135 QKA131133:QKA131135 QTW131133:QTW131135 RDS131133:RDS131135 RNO131133:RNO131135 RXK131133:RXK131135 SHG131133:SHG131135 SRC131133:SRC131135 TAY131133:TAY131135 TKU131133:TKU131135 TUQ131133:TUQ131135 UEM131133:UEM131135 UOI131133:UOI131135 UYE131133:UYE131135 VIA131133:VIA131135 VRW131133:VRW131135 WBS131133:WBS131135 WLO131133:WLO131135 WVK131133:WVK131135 C196669:C196671 IY196669:IY196671 SU196669:SU196671 ACQ196669:ACQ196671 AMM196669:AMM196671 AWI196669:AWI196671 BGE196669:BGE196671 BQA196669:BQA196671 BZW196669:BZW196671 CJS196669:CJS196671 CTO196669:CTO196671 DDK196669:DDK196671 DNG196669:DNG196671 DXC196669:DXC196671 EGY196669:EGY196671 EQU196669:EQU196671 FAQ196669:FAQ196671 FKM196669:FKM196671 FUI196669:FUI196671 GEE196669:GEE196671 GOA196669:GOA196671 GXW196669:GXW196671 HHS196669:HHS196671 HRO196669:HRO196671 IBK196669:IBK196671 ILG196669:ILG196671 IVC196669:IVC196671 JEY196669:JEY196671 JOU196669:JOU196671 JYQ196669:JYQ196671 KIM196669:KIM196671 KSI196669:KSI196671 LCE196669:LCE196671 LMA196669:LMA196671 LVW196669:LVW196671 MFS196669:MFS196671 MPO196669:MPO196671 MZK196669:MZK196671 NJG196669:NJG196671 NTC196669:NTC196671 OCY196669:OCY196671 OMU196669:OMU196671 OWQ196669:OWQ196671 PGM196669:PGM196671 PQI196669:PQI196671 QAE196669:QAE196671 QKA196669:QKA196671 QTW196669:QTW196671 RDS196669:RDS196671 RNO196669:RNO196671 RXK196669:RXK196671 SHG196669:SHG196671 SRC196669:SRC196671 TAY196669:TAY196671 TKU196669:TKU196671 TUQ196669:TUQ196671 UEM196669:UEM196671 UOI196669:UOI196671 UYE196669:UYE196671 VIA196669:VIA196671 VRW196669:VRW196671 WBS196669:WBS196671 WLO196669:WLO196671 WVK196669:WVK196671 C262205:C262207 IY262205:IY262207 SU262205:SU262207 ACQ262205:ACQ262207 AMM262205:AMM262207 AWI262205:AWI262207 BGE262205:BGE262207 BQA262205:BQA262207 BZW262205:BZW262207 CJS262205:CJS262207 CTO262205:CTO262207 DDK262205:DDK262207 DNG262205:DNG262207 DXC262205:DXC262207 EGY262205:EGY262207 EQU262205:EQU262207 FAQ262205:FAQ262207 FKM262205:FKM262207 FUI262205:FUI262207 GEE262205:GEE262207 GOA262205:GOA262207 GXW262205:GXW262207 HHS262205:HHS262207 HRO262205:HRO262207 IBK262205:IBK262207 ILG262205:ILG262207 IVC262205:IVC262207 JEY262205:JEY262207 JOU262205:JOU262207 JYQ262205:JYQ262207 KIM262205:KIM262207 KSI262205:KSI262207 LCE262205:LCE262207 LMA262205:LMA262207 LVW262205:LVW262207 MFS262205:MFS262207 MPO262205:MPO262207 MZK262205:MZK262207 NJG262205:NJG262207 NTC262205:NTC262207 OCY262205:OCY262207 OMU262205:OMU262207 OWQ262205:OWQ262207 PGM262205:PGM262207 PQI262205:PQI262207 QAE262205:QAE262207 QKA262205:QKA262207 QTW262205:QTW262207 RDS262205:RDS262207 RNO262205:RNO262207 RXK262205:RXK262207 SHG262205:SHG262207 SRC262205:SRC262207 TAY262205:TAY262207 TKU262205:TKU262207 TUQ262205:TUQ262207 UEM262205:UEM262207 UOI262205:UOI262207 UYE262205:UYE262207 VIA262205:VIA262207 VRW262205:VRW262207 WBS262205:WBS262207 WLO262205:WLO262207 WVK262205:WVK262207 C327741:C327743 IY327741:IY327743 SU327741:SU327743 ACQ327741:ACQ327743 AMM327741:AMM327743 AWI327741:AWI327743 BGE327741:BGE327743 BQA327741:BQA327743 BZW327741:BZW327743 CJS327741:CJS327743 CTO327741:CTO327743 DDK327741:DDK327743 DNG327741:DNG327743 DXC327741:DXC327743 EGY327741:EGY327743 EQU327741:EQU327743 FAQ327741:FAQ327743 FKM327741:FKM327743 FUI327741:FUI327743 GEE327741:GEE327743 GOA327741:GOA327743 GXW327741:GXW327743 HHS327741:HHS327743 HRO327741:HRO327743 IBK327741:IBK327743 ILG327741:ILG327743 IVC327741:IVC327743 JEY327741:JEY327743 JOU327741:JOU327743 JYQ327741:JYQ327743 KIM327741:KIM327743 KSI327741:KSI327743 LCE327741:LCE327743 LMA327741:LMA327743 LVW327741:LVW327743 MFS327741:MFS327743 MPO327741:MPO327743 MZK327741:MZK327743 NJG327741:NJG327743 NTC327741:NTC327743 OCY327741:OCY327743 OMU327741:OMU327743 OWQ327741:OWQ327743 PGM327741:PGM327743 PQI327741:PQI327743 QAE327741:QAE327743 QKA327741:QKA327743 QTW327741:QTW327743 RDS327741:RDS327743 RNO327741:RNO327743 RXK327741:RXK327743 SHG327741:SHG327743 SRC327741:SRC327743 TAY327741:TAY327743 TKU327741:TKU327743 TUQ327741:TUQ327743 UEM327741:UEM327743 UOI327741:UOI327743 UYE327741:UYE327743 VIA327741:VIA327743 VRW327741:VRW327743 WBS327741:WBS327743 WLO327741:WLO327743 WVK327741:WVK327743 C393277:C393279 IY393277:IY393279 SU393277:SU393279 ACQ393277:ACQ393279 AMM393277:AMM393279 AWI393277:AWI393279 BGE393277:BGE393279 BQA393277:BQA393279 BZW393277:BZW393279 CJS393277:CJS393279 CTO393277:CTO393279 DDK393277:DDK393279 DNG393277:DNG393279 DXC393277:DXC393279 EGY393277:EGY393279 EQU393277:EQU393279 FAQ393277:FAQ393279 FKM393277:FKM393279 FUI393277:FUI393279 GEE393277:GEE393279 GOA393277:GOA393279 GXW393277:GXW393279 HHS393277:HHS393279 HRO393277:HRO393279 IBK393277:IBK393279 ILG393277:ILG393279 IVC393277:IVC393279 JEY393277:JEY393279 JOU393277:JOU393279 JYQ393277:JYQ393279 KIM393277:KIM393279 KSI393277:KSI393279 LCE393277:LCE393279 LMA393277:LMA393279 LVW393277:LVW393279 MFS393277:MFS393279 MPO393277:MPO393279 MZK393277:MZK393279 NJG393277:NJG393279 NTC393277:NTC393279 OCY393277:OCY393279 OMU393277:OMU393279 OWQ393277:OWQ393279 PGM393277:PGM393279 PQI393277:PQI393279 QAE393277:QAE393279 QKA393277:QKA393279 QTW393277:QTW393279 RDS393277:RDS393279 RNO393277:RNO393279 RXK393277:RXK393279 SHG393277:SHG393279 SRC393277:SRC393279 TAY393277:TAY393279 TKU393277:TKU393279 TUQ393277:TUQ393279 UEM393277:UEM393279 UOI393277:UOI393279 UYE393277:UYE393279 VIA393277:VIA393279 VRW393277:VRW393279 WBS393277:WBS393279 WLO393277:WLO393279 WVK393277:WVK393279 C458813:C458815 IY458813:IY458815 SU458813:SU458815 ACQ458813:ACQ458815 AMM458813:AMM458815 AWI458813:AWI458815 BGE458813:BGE458815 BQA458813:BQA458815 BZW458813:BZW458815 CJS458813:CJS458815 CTO458813:CTO458815 DDK458813:DDK458815 DNG458813:DNG458815 DXC458813:DXC458815 EGY458813:EGY458815 EQU458813:EQU458815 FAQ458813:FAQ458815 FKM458813:FKM458815 FUI458813:FUI458815 GEE458813:GEE458815 GOA458813:GOA458815 GXW458813:GXW458815 HHS458813:HHS458815 HRO458813:HRO458815 IBK458813:IBK458815 ILG458813:ILG458815 IVC458813:IVC458815 JEY458813:JEY458815 JOU458813:JOU458815 JYQ458813:JYQ458815 KIM458813:KIM458815 KSI458813:KSI458815 LCE458813:LCE458815 LMA458813:LMA458815 LVW458813:LVW458815 MFS458813:MFS458815 MPO458813:MPO458815 MZK458813:MZK458815 NJG458813:NJG458815 NTC458813:NTC458815 OCY458813:OCY458815 OMU458813:OMU458815 OWQ458813:OWQ458815 PGM458813:PGM458815 PQI458813:PQI458815 QAE458813:QAE458815 QKA458813:QKA458815 QTW458813:QTW458815 RDS458813:RDS458815 RNO458813:RNO458815 RXK458813:RXK458815 SHG458813:SHG458815 SRC458813:SRC458815 TAY458813:TAY458815 TKU458813:TKU458815 TUQ458813:TUQ458815 UEM458813:UEM458815 UOI458813:UOI458815 UYE458813:UYE458815 VIA458813:VIA458815 VRW458813:VRW458815 WBS458813:WBS458815 WLO458813:WLO458815 WVK458813:WVK458815 C524349:C524351 IY524349:IY524351 SU524349:SU524351 ACQ524349:ACQ524351 AMM524349:AMM524351 AWI524349:AWI524351 BGE524349:BGE524351 BQA524349:BQA524351 BZW524349:BZW524351 CJS524349:CJS524351 CTO524349:CTO524351 DDK524349:DDK524351 DNG524349:DNG524351 DXC524349:DXC524351 EGY524349:EGY524351 EQU524349:EQU524351 FAQ524349:FAQ524351 FKM524349:FKM524351 FUI524349:FUI524351 GEE524349:GEE524351 GOA524349:GOA524351 GXW524349:GXW524351 HHS524349:HHS524351 HRO524349:HRO524351 IBK524349:IBK524351 ILG524349:ILG524351 IVC524349:IVC524351 JEY524349:JEY524351 JOU524349:JOU524351 JYQ524349:JYQ524351 KIM524349:KIM524351 KSI524349:KSI524351 LCE524349:LCE524351 LMA524349:LMA524351 LVW524349:LVW524351 MFS524349:MFS524351 MPO524349:MPO524351 MZK524349:MZK524351 NJG524349:NJG524351 NTC524349:NTC524351 OCY524349:OCY524351 OMU524349:OMU524351 OWQ524349:OWQ524351 PGM524349:PGM524351 PQI524349:PQI524351 QAE524349:QAE524351 QKA524349:QKA524351 QTW524349:QTW524351 RDS524349:RDS524351 RNO524349:RNO524351 RXK524349:RXK524351 SHG524349:SHG524351 SRC524349:SRC524351 TAY524349:TAY524351 TKU524349:TKU524351 TUQ524349:TUQ524351 UEM524349:UEM524351 UOI524349:UOI524351 UYE524349:UYE524351 VIA524349:VIA524351 VRW524349:VRW524351 WBS524349:WBS524351 WLO524349:WLO524351 WVK524349:WVK524351 C589885:C589887 IY589885:IY589887 SU589885:SU589887 ACQ589885:ACQ589887 AMM589885:AMM589887 AWI589885:AWI589887 BGE589885:BGE589887 BQA589885:BQA589887 BZW589885:BZW589887 CJS589885:CJS589887 CTO589885:CTO589887 DDK589885:DDK589887 DNG589885:DNG589887 DXC589885:DXC589887 EGY589885:EGY589887 EQU589885:EQU589887 FAQ589885:FAQ589887 FKM589885:FKM589887 FUI589885:FUI589887 GEE589885:GEE589887 GOA589885:GOA589887 GXW589885:GXW589887 HHS589885:HHS589887 HRO589885:HRO589887 IBK589885:IBK589887 ILG589885:ILG589887 IVC589885:IVC589887 JEY589885:JEY589887 JOU589885:JOU589887 JYQ589885:JYQ589887 KIM589885:KIM589887 KSI589885:KSI589887 LCE589885:LCE589887 LMA589885:LMA589887 LVW589885:LVW589887 MFS589885:MFS589887 MPO589885:MPO589887 MZK589885:MZK589887 NJG589885:NJG589887 NTC589885:NTC589887 OCY589885:OCY589887 OMU589885:OMU589887 OWQ589885:OWQ589887 PGM589885:PGM589887 PQI589885:PQI589887 QAE589885:QAE589887 QKA589885:QKA589887 QTW589885:QTW589887 RDS589885:RDS589887 RNO589885:RNO589887 RXK589885:RXK589887 SHG589885:SHG589887 SRC589885:SRC589887 TAY589885:TAY589887 TKU589885:TKU589887 TUQ589885:TUQ589887 UEM589885:UEM589887 UOI589885:UOI589887 UYE589885:UYE589887 VIA589885:VIA589887 VRW589885:VRW589887 WBS589885:WBS589887 WLO589885:WLO589887 WVK589885:WVK589887 C655421:C655423 IY655421:IY655423 SU655421:SU655423 ACQ655421:ACQ655423 AMM655421:AMM655423 AWI655421:AWI655423 BGE655421:BGE655423 BQA655421:BQA655423 BZW655421:BZW655423 CJS655421:CJS655423 CTO655421:CTO655423 DDK655421:DDK655423 DNG655421:DNG655423 DXC655421:DXC655423 EGY655421:EGY655423 EQU655421:EQU655423 FAQ655421:FAQ655423 FKM655421:FKM655423 FUI655421:FUI655423 GEE655421:GEE655423 GOA655421:GOA655423 GXW655421:GXW655423 HHS655421:HHS655423 HRO655421:HRO655423 IBK655421:IBK655423 ILG655421:ILG655423 IVC655421:IVC655423 JEY655421:JEY655423 JOU655421:JOU655423 JYQ655421:JYQ655423 KIM655421:KIM655423 KSI655421:KSI655423 LCE655421:LCE655423 LMA655421:LMA655423 LVW655421:LVW655423 MFS655421:MFS655423 MPO655421:MPO655423 MZK655421:MZK655423 NJG655421:NJG655423 NTC655421:NTC655423 OCY655421:OCY655423 OMU655421:OMU655423 OWQ655421:OWQ655423 PGM655421:PGM655423 PQI655421:PQI655423 QAE655421:QAE655423 QKA655421:QKA655423 QTW655421:QTW655423 RDS655421:RDS655423 RNO655421:RNO655423 RXK655421:RXK655423 SHG655421:SHG655423 SRC655421:SRC655423 TAY655421:TAY655423 TKU655421:TKU655423 TUQ655421:TUQ655423 UEM655421:UEM655423 UOI655421:UOI655423 UYE655421:UYE655423 VIA655421:VIA655423 VRW655421:VRW655423 WBS655421:WBS655423 WLO655421:WLO655423 WVK655421:WVK655423 C720957:C720959 IY720957:IY720959 SU720957:SU720959 ACQ720957:ACQ720959 AMM720957:AMM720959 AWI720957:AWI720959 BGE720957:BGE720959 BQA720957:BQA720959 BZW720957:BZW720959 CJS720957:CJS720959 CTO720957:CTO720959 DDK720957:DDK720959 DNG720957:DNG720959 DXC720957:DXC720959 EGY720957:EGY720959 EQU720957:EQU720959 FAQ720957:FAQ720959 FKM720957:FKM720959 FUI720957:FUI720959 GEE720957:GEE720959 GOA720957:GOA720959 GXW720957:GXW720959 HHS720957:HHS720959 HRO720957:HRO720959 IBK720957:IBK720959 ILG720957:ILG720959 IVC720957:IVC720959 JEY720957:JEY720959 JOU720957:JOU720959 JYQ720957:JYQ720959 KIM720957:KIM720959 KSI720957:KSI720959 LCE720957:LCE720959 LMA720957:LMA720959 LVW720957:LVW720959 MFS720957:MFS720959 MPO720957:MPO720959 MZK720957:MZK720959 NJG720957:NJG720959 NTC720957:NTC720959 OCY720957:OCY720959 OMU720957:OMU720959 OWQ720957:OWQ720959 PGM720957:PGM720959 PQI720957:PQI720959 QAE720957:QAE720959 QKA720957:QKA720959 QTW720957:QTW720959 RDS720957:RDS720959 RNO720957:RNO720959 RXK720957:RXK720959 SHG720957:SHG720959 SRC720957:SRC720959 TAY720957:TAY720959 TKU720957:TKU720959 TUQ720957:TUQ720959 UEM720957:UEM720959 UOI720957:UOI720959 UYE720957:UYE720959 VIA720957:VIA720959 VRW720957:VRW720959 WBS720957:WBS720959 WLO720957:WLO720959 WVK720957:WVK720959 C786493:C786495 IY786493:IY786495 SU786493:SU786495 ACQ786493:ACQ786495 AMM786493:AMM786495 AWI786493:AWI786495 BGE786493:BGE786495 BQA786493:BQA786495 BZW786493:BZW786495 CJS786493:CJS786495 CTO786493:CTO786495 DDK786493:DDK786495 DNG786493:DNG786495 DXC786493:DXC786495 EGY786493:EGY786495 EQU786493:EQU786495 FAQ786493:FAQ786495 FKM786493:FKM786495 FUI786493:FUI786495 GEE786493:GEE786495 GOA786493:GOA786495 GXW786493:GXW786495 HHS786493:HHS786495 HRO786493:HRO786495 IBK786493:IBK786495 ILG786493:ILG786495 IVC786493:IVC786495 JEY786493:JEY786495 JOU786493:JOU786495 JYQ786493:JYQ786495 KIM786493:KIM786495 KSI786493:KSI786495 LCE786493:LCE786495 LMA786493:LMA786495 LVW786493:LVW786495 MFS786493:MFS786495 MPO786493:MPO786495 MZK786493:MZK786495 NJG786493:NJG786495 NTC786493:NTC786495 OCY786493:OCY786495 OMU786493:OMU786495 OWQ786493:OWQ786495 PGM786493:PGM786495 PQI786493:PQI786495 QAE786493:QAE786495 QKA786493:QKA786495 QTW786493:QTW786495 RDS786493:RDS786495 RNO786493:RNO786495 RXK786493:RXK786495 SHG786493:SHG786495 SRC786493:SRC786495 TAY786493:TAY786495 TKU786493:TKU786495 TUQ786493:TUQ786495 UEM786493:UEM786495 UOI786493:UOI786495 UYE786493:UYE786495 VIA786493:VIA786495 VRW786493:VRW786495 WBS786493:WBS786495 WLO786493:WLO786495 WVK786493:WVK786495 C852029:C852031 IY852029:IY852031 SU852029:SU852031 ACQ852029:ACQ852031 AMM852029:AMM852031 AWI852029:AWI852031 BGE852029:BGE852031 BQA852029:BQA852031 BZW852029:BZW852031 CJS852029:CJS852031 CTO852029:CTO852031 DDK852029:DDK852031 DNG852029:DNG852031 DXC852029:DXC852031 EGY852029:EGY852031 EQU852029:EQU852031 FAQ852029:FAQ852031 FKM852029:FKM852031 FUI852029:FUI852031 GEE852029:GEE852031 GOA852029:GOA852031 GXW852029:GXW852031 HHS852029:HHS852031 HRO852029:HRO852031 IBK852029:IBK852031 ILG852029:ILG852031 IVC852029:IVC852031 JEY852029:JEY852031 JOU852029:JOU852031 JYQ852029:JYQ852031 KIM852029:KIM852031 KSI852029:KSI852031 LCE852029:LCE852031 LMA852029:LMA852031 LVW852029:LVW852031 MFS852029:MFS852031 MPO852029:MPO852031 MZK852029:MZK852031 NJG852029:NJG852031 NTC852029:NTC852031 OCY852029:OCY852031 OMU852029:OMU852031 OWQ852029:OWQ852031 PGM852029:PGM852031 PQI852029:PQI852031 QAE852029:QAE852031 QKA852029:QKA852031 QTW852029:QTW852031 RDS852029:RDS852031 RNO852029:RNO852031 RXK852029:RXK852031 SHG852029:SHG852031 SRC852029:SRC852031 TAY852029:TAY852031 TKU852029:TKU852031 TUQ852029:TUQ852031 UEM852029:UEM852031 UOI852029:UOI852031 UYE852029:UYE852031 VIA852029:VIA852031 VRW852029:VRW852031 WBS852029:WBS852031 WLO852029:WLO852031 WVK852029:WVK852031 C917565:C917567 IY917565:IY917567 SU917565:SU917567 ACQ917565:ACQ917567 AMM917565:AMM917567 AWI917565:AWI917567 BGE917565:BGE917567 BQA917565:BQA917567 BZW917565:BZW917567 CJS917565:CJS917567 CTO917565:CTO917567 DDK917565:DDK917567 DNG917565:DNG917567 DXC917565:DXC917567 EGY917565:EGY917567 EQU917565:EQU917567 FAQ917565:FAQ917567 FKM917565:FKM917567 FUI917565:FUI917567 GEE917565:GEE917567 GOA917565:GOA917567 GXW917565:GXW917567 HHS917565:HHS917567 HRO917565:HRO917567 IBK917565:IBK917567 ILG917565:ILG917567 IVC917565:IVC917567 JEY917565:JEY917567 JOU917565:JOU917567 JYQ917565:JYQ917567 KIM917565:KIM917567 KSI917565:KSI917567 LCE917565:LCE917567 LMA917565:LMA917567 LVW917565:LVW917567 MFS917565:MFS917567 MPO917565:MPO917567 MZK917565:MZK917567 NJG917565:NJG917567 NTC917565:NTC917567 OCY917565:OCY917567 OMU917565:OMU917567 OWQ917565:OWQ917567 PGM917565:PGM917567 PQI917565:PQI917567 QAE917565:QAE917567 QKA917565:QKA917567 QTW917565:QTW917567 RDS917565:RDS917567 RNO917565:RNO917567 RXK917565:RXK917567 SHG917565:SHG917567 SRC917565:SRC917567 TAY917565:TAY917567 TKU917565:TKU917567 TUQ917565:TUQ917567 UEM917565:UEM917567 UOI917565:UOI917567 UYE917565:UYE917567 VIA917565:VIA917567 VRW917565:VRW917567 WBS917565:WBS917567 WLO917565:WLO917567 WVK917565:WVK917567 C983101:C983103 IY983101:IY983103 SU983101:SU983103 ACQ983101:ACQ983103 AMM983101:AMM983103 AWI983101:AWI983103 BGE983101:BGE983103 BQA983101:BQA983103 BZW983101:BZW983103 CJS983101:CJS983103 CTO983101:CTO983103 DDK983101:DDK983103 DNG983101:DNG983103 DXC983101:DXC983103 EGY983101:EGY983103 EQU983101:EQU983103 FAQ983101:FAQ983103 FKM983101:FKM983103 FUI983101:FUI983103 GEE983101:GEE983103 GOA983101:GOA983103 GXW983101:GXW983103 HHS983101:HHS983103 HRO983101:HRO983103 IBK983101:IBK983103 ILG983101:ILG983103 IVC983101:IVC983103 JEY983101:JEY983103 JOU983101:JOU983103 JYQ983101:JYQ983103 KIM983101:KIM983103 KSI983101:KSI983103 LCE983101:LCE983103 LMA983101:LMA983103 LVW983101:LVW983103 MFS983101:MFS983103 MPO983101:MPO983103 MZK983101:MZK983103 NJG983101:NJG983103 NTC983101:NTC983103 OCY983101:OCY983103 OMU983101:OMU983103 OWQ983101:OWQ983103 PGM983101:PGM983103 PQI983101:PQI983103 QAE983101:QAE983103 QKA983101:QKA983103 QTW983101:QTW983103 RDS983101:RDS983103 RNO983101:RNO983103 RXK983101:RXK983103 SHG983101:SHG983103 SRC983101:SRC983103 TAY983101:TAY983103 TKU983101:TKU983103 TUQ983101:TUQ983103 UEM983101:UEM983103 UOI983101:UOI983103 UYE983101:UYE983103 VIA983101:VIA983103 VRW983101:VRW983103 WBS983101:WBS983103 WLO983101:WLO983103 WVK983101:WVK983103" xr:uid="{C833FF3B-2504-4E6A-8079-96651FE21538}">
      <formula1>0</formula1>
      <formula2>50</formula2>
    </dataValidation>
    <dataValidation type="list" allowBlank="1" showInputMessage="1" showErrorMessage="1" sqref="B13:D13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UEL983053:UEN983053 UOH983053:UOJ983053 UYD983053:UYF983053 VHZ983053:VIB983053 VRV983053:VRX983053 WBR983053:WBT983053 WLN983053:WLP983053 WVJ983053:WVL983053" xr:uid="{4DC181DD-C785-4184-8C57-2B7DFCF25C11}">
      <formula1>$L$3:$L$5</formula1>
    </dataValidation>
    <dataValidation type="list" allowBlank="1" showInputMessage="1" showErrorMessage="1" sqref="C136 IY136 SU136 ACQ136 AMM136 AWI136 BGE136 BQA136 BZW136 CJS136 CTO136 DDK136 DNG136 DXC136 EGY136 EQU136 FAQ136 FKM136 FUI136 GEE136 GOA136 GXW136 HHS136 HRO136 IBK136 ILG136 IVC136 JEY136 JOU136 JYQ136 KIM136 KSI136 LCE136 LMA136 LVW136 MFS136 MPO136 MZK136 NJG136 NTC136 OCY136 OMU136 OWQ136 PGM136 PQI136 QAE136 QKA136 QTW136 RDS136 RNO136 RXK136 SHG136 SRC136 TAY136 TKU136 TUQ136 UEM136 UOI136 UYE136 VIA136 VRW136 WBS136 WLO136 WVK136 C65672 IY65672 SU65672 ACQ65672 AMM65672 AWI65672 BGE65672 BQA65672 BZW65672 CJS65672 CTO65672 DDK65672 DNG65672 DXC65672 EGY65672 EQU65672 FAQ65672 FKM65672 FUI65672 GEE65672 GOA65672 GXW65672 HHS65672 HRO65672 IBK65672 ILG65672 IVC65672 JEY65672 JOU65672 JYQ65672 KIM65672 KSI65672 LCE65672 LMA65672 LVW65672 MFS65672 MPO65672 MZK65672 NJG65672 NTC65672 OCY65672 OMU65672 OWQ65672 PGM65672 PQI65672 QAE65672 QKA65672 QTW65672 RDS65672 RNO65672 RXK65672 SHG65672 SRC65672 TAY65672 TKU65672 TUQ65672 UEM65672 UOI65672 UYE65672 VIA65672 VRW65672 WBS65672 WLO65672 WVK65672 C131208 IY131208 SU131208 ACQ131208 AMM131208 AWI131208 BGE131208 BQA131208 BZW131208 CJS131208 CTO131208 DDK131208 DNG131208 DXC131208 EGY131208 EQU131208 FAQ131208 FKM131208 FUI131208 GEE131208 GOA131208 GXW131208 HHS131208 HRO131208 IBK131208 ILG131208 IVC131208 JEY131208 JOU131208 JYQ131208 KIM131208 KSI131208 LCE131208 LMA131208 LVW131208 MFS131208 MPO131208 MZK131208 NJG131208 NTC131208 OCY131208 OMU131208 OWQ131208 PGM131208 PQI131208 QAE131208 QKA131208 QTW131208 RDS131208 RNO131208 RXK131208 SHG131208 SRC131208 TAY131208 TKU131208 TUQ131208 UEM131208 UOI131208 UYE131208 VIA131208 VRW131208 WBS131208 WLO131208 WVK131208 C196744 IY196744 SU196744 ACQ196744 AMM196744 AWI196744 BGE196744 BQA196744 BZW196744 CJS196744 CTO196744 DDK196744 DNG196744 DXC196744 EGY196744 EQU196744 FAQ196744 FKM196744 FUI196744 GEE196744 GOA196744 GXW196744 HHS196744 HRO196744 IBK196744 ILG196744 IVC196744 JEY196744 JOU196744 JYQ196744 KIM196744 KSI196744 LCE196744 LMA196744 LVW196744 MFS196744 MPO196744 MZK196744 NJG196744 NTC196744 OCY196744 OMU196744 OWQ196744 PGM196744 PQI196744 QAE196744 QKA196744 QTW196744 RDS196744 RNO196744 RXK196744 SHG196744 SRC196744 TAY196744 TKU196744 TUQ196744 UEM196744 UOI196744 UYE196744 VIA196744 VRW196744 WBS196744 WLO196744 WVK196744 C262280 IY262280 SU262280 ACQ262280 AMM262280 AWI262280 BGE262280 BQA262280 BZW262280 CJS262280 CTO262280 DDK262280 DNG262280 DXC262280 EGY262280 EQU262280 FAQ262280 FKM262280 FUI262280 GEE262280 GOA262280 GXW262280 HHS262280 HRO262280 IBK262280 ILG262280 IVC262280 JEY262280 JOU262280 JYQ262280 KIM262280 KSI262280 LCE262280 LMA262280 LVW262280 MFS262280 MPO262280 MZK262280 NJG262280 NTC262280 OCY262280 OMU262280 OWQ262280 PGM262280 PQI262280 QAE262280 QKA262280 QTW262280 RDS262280 RNO262280 RXK262280 SHG262280 SRC262280 TAY262280 TKU262280 TUQ262280 UEM262280 UOI262280 UYE262280 VIA262280 VRW262280 WBS262280 WLO262280 WVK262280 C327816 IY327816 SU327816 ACQ327816 AMM327816 AWI327816 BGE327816 BQA327816 BZW327816 CJS327816 CTO327816 DDK327816 DNG327816 DXC327816 EGY327816 EQU327816 FAQ327816 FKM327816 FUI327816 GEE327816 GOA327816 GXW327816 HHS327816 HRO327816 IBK327816 ILG327816 IVC327816 JEY327816 JOU327816 JYQ327816 KIM327816 KSI327816 LCE327816 LMA327816 LVW327816 MFS327816 MPO327816 MZK327816 NJG327816 NTC327816 OCY327816 OMU327816 OWQ327816 PGM327816 PQI327816 QAE327816 QKA327816 QTW327816 RDS327816 RNO327816 RXK327816 SHG327816 SRC327816 TAY327816 TKU327816 TUQ327816 UEM327816 UOI327816 UYE327816 VIA327816 VRW327816 WBS327816 WLO327816 WVK327816 C393352 IY393352 SU393352 ACQ393352 AMM393352 AWI393352 BGE393352 BQA393352 BZW393352 CJS393352 CTO393352 DDK393352 DNG393352 DXC393352 EGY393352 EQU393352 FAQ393352 FKM393352 FUI393352 GEE393352 GOA393352 GXW393352 HHS393352 HRO393352 IBK393352 ILG393352 IVC393352 JEY393352 JOU393352 JYQ393352 KIM393352 KSI393352 LCE393352 LMA393352 LVW393352 MFS393352 MPO393352 MZK393352 NJG393352 NTC393352 OCY393352 OMU393352 OWQ393352 PGM393352 PQI393352 QAE393352 QKA393352 QTW393352 RDS393352 RNO393352 RXK393352 SHG393352 SRC393352 TAY393352 TKU393352 TUQ393352 UEM393352 UOI393352 UYE393352 VIA393352 VRW393352 WBS393352 WLO393352 WVK393352 C458888 IY458888 SU458888 ACQ458888 AMM458888 AWI458888 BGE458888 BQA458888 BZW458888 CJS458888 CTO458888 DDK458888 DNG458888 DXC458888 EGY458888 EQU458888 FAQ458888 FKM458888 FUI458888 GEE458888 GOA458888 GXW458888 HHS458888 HRO458888 IBK458888 ILG458888 IVC458888 JEY458888 JOU458888 JYQ458888 KIM458888 KSI458888 LCE458888 LMA458888 LVW458888 MFS458888 MPO458888 MZK458888 NJG458888 NTC458888 OCY458888 OMU458888 OWQ458888 PGM458888 PQI458888 QAE458888 QKA458888 QTW458888 RDS458888 RNO458888 RXK458888 SHG458888 SRC458888 TAY458888 TKU458888 TUQ458888 UEM458888 UOI458888 UYE458888 VIA458888 VRW458888 WBS458888 WLO458888 WVK458888 C524424 IY524424 SU524424 ACQ524424 AMM524424 AWI524424 BGE524424 BQA524424 BZW524424 CJS524424 CTO524424 DDK524424 DNG524424 DXC524424 EGY524424 EQU524424 FAQ524424 FKM524424 FUI524424 GEE524424 GOA524424 GXW524424 HHS524424 HRO524424 IBK524424 ILG524424 IVC524424 JEY524424 JOU524424 JYQ524424 KIM524424 KSI524424 LCE524424 LMA524424 LVW524424 MFS524424 MPO524424 MZK524424 NJG524424 NTC524424 OCY524424 OMU524424 OWQ524424 PGM524424 PQI524424 QAE524424 QKA524424 QTW524424 RDS524424 RNO524424 RXK524424 SHG524424 SRC524424 TAY524424 TKU524424 TUQ524424 UEM524424 UOI524424 UYE524424 VIA524424 VRW524424 WBS524424 WLO524424 WVK524424 C589960 IY589960 SU589960 ACQ589960 AMM589960 AWI589960 BGE589960 BQA589960 BZW589960 CJS589960 CTO589960 DDK589960 DNG589960 DXC589960 EGY589960 EQU589960 FAQ589960 FKM589960 FUI589960 GEE589960 GOA589960 GXW589960 HHS589960 HRO589960 IBK589960 ILG589960 IVC589960 JEY589960 JOU589960 JYQ589960 KIM589960 KSI589960 LCE589960 LMA589960 LVW589960 MFS589960 MPO589960 MZK589960 NJG589960 NTC589960 OCY589960 OMU589960 OWQ589960 PGM589960 PQI589960 QAE589960 QKA589960 QTW589960 RDS589960 RNO589960 RXK589960 SHG589960 SRC589960 TAY589960 TKU589960 TUQ589960 UEM589960 UOI589960 UYE589960 VIA589960 VRW589960 WBS589960 WLO589960 WVK589960 C655496 IY655496 SU655496 ACQ655496 AMM655496 AWI655496 BGE655496 BQA655496 BZW655496 CJS655496 CTO655496 DDK655496 DNG655496 DXC655496 EGY655496 EQU655496 FAQ655496 FKM655496 FUI655496 GEE655496 GOA655496 GXW655496 HHS655496 HRO655496 IBK655496 ILG655496 IVC655496 JEY655496 JOU655496 JYQ655496 KIM655496 KSI655496 LCE655496 LMA655496 LVW655496 MFS655496 MPO655496 MZK655496 NJG655496 NTC655496 OCY655496 OMU655496 OWQ655496 PGM655496 PQI655496 QAE655496 QKA655496 QTW655496 RDS655496 RNO655496 RXK655496 SHG655496 SRC655496 TAY655496 TKU655496 TUQ655496 UEM655496 UOI655496 UYE655496 VIA655496 VRW655496 WBS655496 WLO655496 WVK655496 C721032 IY721032 SU721032 ACQ721032 AMM721032 AWI721032 BGE721032 BQA721032 BZW721032 CJS721032 CTO721032 DDK721032 DNG721032 DXC721032 EGY721032 EQU721032 FAQ721032 FKM721032 FUI721032 GEE721032 GOA721032 GXW721032 HHS721032 HRO721032 IBK721032 ILG721032 IVC721032 JEY721032 JOU721032 JYQ721032 KIM721032 KSI721032 LCE721032 LMA721032 LVW721032 MFS721032 MPO721032 MZK721032 NJG721032 NTC721032 OCY721032 OMU721032 OWQ721032 PGM721032 PQI721032 QAE721032 QKA721032 QTW721032 RDS721032 RNO721032 RXK721032 SHG721032 SRC721032 TAY721032 TKU721032 TUQ721032 UEM721032 UOI721032 UYE721032 VIA721032 VRW721032 WBS721032 WLO721032 WVK721032 C786568 IY786568 SU786568 ACQ786568 AMM786568 AWI786568 BGE786568 BQA786568 BZW786568 CJS786568 CTO786568 DDK786568 DNG786568 DXC786568 EGY786568 EQU786568 FAQ786568 FKM786568 FUI786568 GEE786568 GOA786568 GXW786568 HHS786568 HRO786568 IBK786568 ILG786568 IVC786568 JEY786568 JOU786568 JYQ786568 KIM786568 KSI786568 LCE786568 LMA786568 LVW786568 MFS786568 MPO786568 MZK786568 NJG786568 NTC786568 OCY786568 OMU786568 OWQ786568 PGM786568 PQI786568 QAE786568 QKA786568 QTW786568 RDS786568 RNO786568 RXK786568 SHG786568 SRC786568 TAY786568 TKU786568 TUQ786568 UEM786568 UOI786568 UYE786568 VIA786568 VRW786568 WBS786568 WLO786568 WVK786568 C852104 IY852104 SU852104 ACQ852104 AMM852104 AWI852104 BGE852104 BQA852104 BZW852104 CJS852104 CTO852104 DDK852104 DNG852104 DXC852104 EGY852104 EQU852104 FAQ852104 FKM852104 FUI852104 GEE852104 GOA852104 GXW852104 HHS852104 HRO852104 IBK852104 ILG852104 IVC852104 JEY852104 JOU852104 JYQ852104 KIM852104 KSI852104 LCE852104 LMA852104 LVW852104 MFS852104 MPO852104 MZK852104 NJG852104 NTC852104 OCY852104 OMU852104 OWQ852104 PGM852104 PQI852104 QAE852104 QKA852104 QTW852104 RDS852104 RNO852104 RXK852104 SHG852104 SRC852104 TAY852104 TKU852104 TUQ852104 UEM852104 UOI852104 UYE852104 VIA852104 VRW852104 WBS852104 WLO852104 WVK852104 C917640 IY917640 SU917640 ACQ917640 AMM917640 AWI917640 BGE917640 BQA917640 BZW917640 CJS917640 CTO917640 DDK917640 DNG917640 DXC917640 EGY917640 EQU917640 FAQ917640 FKM917640 FUI917640 GEE917640 GOA917640 GXW917640 HHS917640 HRO917640 IBK917640 ILG917640 IVC917640 JEY917640 JOU917640 JYQ917640 KIM917640 KSI917640 LCE917640 LMA917640 LVW917640 MFS917640 MPO917640 MZK917640 NJG917640 NTC917640 OCY917640 OMU917640 OWQ917640 PGM917640 PQI917640 QAE917640 QKA917640 QTW917640 RDS917640 RNO917640 RXK917640 SHG917640 SRC917640 TAY917640 TKU917640 TUQ917640 UEM917640 UOI917640 UYE917640 VIA917640 VRW917640 WBS917640 WLO917640 WVK917640 C983176 IY983176 SU983176 ACQ983176 AMM983176 AWI983176 BGE983176 BQA983176 BZW983176 CJS983176 CTO983176 DDK983176 DNG983176 DXC983176 EGY983176 EQU983176 FAQ983176 FKM983176 FUI983176 GEE983176 GOA983176 GXW983176 HHS983176 HRO983176 IBK983176 ILG983176 IVC983176 JEY983176 JOU983176 JYQ983176 KIM983176 KSI983176 LCE983176 LMA983176 LVW983176 MFS983176 MPO983176 MZK983176 NJG983176 NTC983176 OCY983176 OMU983176 OWQ983176 PGM983176 PQI983176 QAE983176 QKA983176 QTW983176 RDS983176 RNO983176 RXK983176 SHG983176 SRC983176 TAY983176 TKU983176 TUQ983176 UEM983176 UOI983176 UYE983176 VIA983176 VRW983176 WBS983176 WLO983176 WVK983176" xr:uid="{7F59DDB2-2CEF-4CBE-A65A-28FFB4199EBF}">
      <formula1>$K$3:$K$4</formula1>
    </dataValidation>
    <dataValidation type="date" allowBlank="1" showInputMessage="1" showErrorMessage="1"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1ADF6B98-B6AB-4920-9065-D22CF31AB06B}">
      <formula1>40179</formula1>
      <formula2>72686</formula2>
    </dataValidation>
  </dataValidations>
  <hyperlinks>
    <hyperlink ref="B159:F159" location="'Plan financier à imprimer'!A1" display="Voir l'onglet suivant 📌" xr:uid="{29C8918F-1D0A-4668-B617-1C35B0EA0AE9}"/>
  </hyperlinks>
  <pageMargins left="0.70866141732283472" right="0.70866141732283472" top="0.74803149606299213" bottom="0.74803149606299213" header="0.31496062992125984" footer="0.31496062992125984"/>
  <pageSetup paperSize="9" scale="43" fitToHeight="2" orientation="portrait" r:id="rId1"/>
  <rowBreaks count="1" manualBreakCount="1">
    <brk id="12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FEBEF-247C-44F8-B01B-33D8C001A28E}">
  <sheetPr codeName="Feuil2">
    <tabColor rgb="FF11675E"/>
  </sheetPr>
  <dimension ref="A1:WYO55"/>
  <sheetViews>
    <sheetView showGridLines="0" topLeftCell="BP1" zoomScaleNormal="100" workbookViewId="0">
      <selection activeCell="CD27" sqref="CD27"/>
    </sheetView>
  </sheetViews>
  <sheetFormatPr baseColWidth="10" defaultColWidth="0" defaultRowHeight="15" customHeight="1" zeroHeight="1" x14ac:dyDescent="0.3"/>
  <cols>
    <col min="1" max="1" width="2.88671875" customWidth="1"/>
    <col min="2" max="7" width="11.5546875" customWidth="1"/>
    <col min="8" max="8" width="11.88671875" bestFit="1" customWidth="1"/>
    <col min="9" max="10" width="3.5546875" customWidth="1"/>
    <col min="11" max="15" width="11.44140625" customWidth="1"/>
    <col min="16" max="16" width="11.5546875" customWidth="1"/>
    <col min="17" max="17" width="12.5546875" customWidth="1"/>
    <col min="18" max="18" width="3" customWidth="1"/>
    <col min="19" max="19" width="3.5546875" hidden="1" customWidth="1"/>
    <col min="20" max="23" width="11.44140625" hidden="1" customWidth="1"/>
    <col min="24" max="26" width="12.88671875" hidden="1" customWidth="1"/>
    <col min="27" max="27" width="3" hidden="1" customWidth="1"/>
    <col min="28" max="28" width="3.5546875" customWidth="1"/>
    <col min="29" max="32" width="11.44140625" customWidth="1"/>
    <col min="33" max="35" width="12.88671875" customWidth="1"/>
    <col min="36" max="36" width="3" customWidth="1"/>
    <col min="37" max="37" width="3.5546875" customWidth="1"/>
    <col min="38" max="40" width="11.44140625" customWidth="1"/>
    <col min="41" max="41" width="12.88671875" customWidth="1"/>
    <col min="42" max="42" width="7" customWidth="1"/>
    <col min="43" max="43" width="12.88671875" customWidth="1"/>
    <col min="44" max="44" width="7" customWidth="1"/>
    <col min="45" max="45" width="12.88671875" customWidth="1"/>
    <col min="46" max="46" width="7" customWidth="1"/>
    <col min="47" max="47" width="2.88671875" customWidth="1"/>
    <col min="48" max="48" width="3.5546875" hidden="1" customWidth="1"/>
    <col min="49" max="52" width="11.44140625" hidden="1" customWidth="1"/>
    <col min="53" max="55" width="12.88671875" hidden="1" customWidth="1"/>
    <col min="56" max="56" width="3" hidden="1" customWidth="1"/>
    <col min="57" max="57" width="3.5546875" hidden="1" customWidth="1"/>
    <col min="58" max="61" width="11.44140625" hidden="1" customWidth="1"/>
    <col min="62" max="64" width="12.88671875" hidden="1" customWidth="1"/>
    <col min="65" max="65" width="3" hidden="1" customWidth="1"/>
    <col min="66" max="66" width="3.5546875" customWidth="1"/>
    <col min="67" max="69" width="11.44140625" customWidth="1"/>
    <col min="70" max="74" width="12.5546875" customWidth="1"/>
    <col min="75" max="75" width="3" customWidth="1"/>
    <col min="76" max="76" width="3.88671875" customWidth="1"/>
    <col min="77" max="84" width="12.5546875" customWidth="1"/>
    <col min="85" max="85" width="2.5546875" customWidth="1"/>
    <col min="86" max="256" width="11.5546875" hidden="1"/>
    <col min="257" max="257" width="2.88671875" hidden="1"/>
    <col min="258" max="264" width="11.5546875" hidden="1"/>
    <col min="265" max="266" width="3.5546875" hidden="1"/>
    <col min="267" max="271" width="11.44140625" hidden="1"/>
    <col min="272" max="272" width="11.5546875" hidden="1"/>
    <col min="273" max="273" width="12.5546875" hidden="1"/>
    <col min="274" max="274" width="3" hidden="1"/>
    <col min="275" max="275" width="3.5546875" hidden="1"/>
    <col min="276" max="279" width="11.44140625" hidden="1"/>
    <col min="280" max="282" width="12.88671875" hidden="1"/>
    <col min="283" max="283" width="3" hidden="1"/>
    <col min="284" max="284" width="3.5546875" hidden="1"/>
    <col min="285" max="288" width="11.44140625" hidden="1"/>
    <col min="289" max="291" width="12.88671875" hidden="1"/>
    <col min="292" max="292" width="3" hidden="1"/>
    <col min="293" max="293" width="3.5546875" hidden="1"/>
    <col min="294" max="296" width="11.44140625" hidden="1"/>
    <col min="297" max="297" width="12.88671875" hidden="1"/>
    <col min="298" max="298" width="7" hidden="1"/>
    <col min="299" max="299" width="12.88671875" hidden="1"/>
    <col min="300" max="300" width="7" hidden="1"/>
    <col min="301" max="301" width="12.88671875" hidden="1"/>
    <col min="302" max="302" width="7" hidden="1"/>
    <col min="303" max="303" width="2.88671875" hidden="1"/>
    <col min="304" max="304" width="3.5546875" hidden="1"/>
    <col min="305" max="308" width="11.44140625" hidden="1"/>
    <col min="309" max="311" width="12.88671875" hidden="1"/>
    <col min="312" max="312" width="3" hidden="1"/>
    <col min="313" max="313" width="3.5546875" hidden="1"/>
    <col min="314" max="317" width="11.44140625" hidden="1"/>
    <col min="318" max="320" width="12.88671875" hidden="1"/>
    <col min="321" max="321" width="3" hidden="1"/>
    <col min="322" max="322" width="3.5546875" hidden="1"/>
    <col min="323" max="325" width="11.44140625" hidden="1"/>
    <col min="326" max="330" width="12.5546875" hidden="1"/>
    <col min="331" max="331" width="3" hidden="1"/>
    <col min="332" max="332" width="3.88671875" hidden="1"/>
    <col min="333" max="340" width="12.5546875" hidden="1"/>
    <col min="341" max="341" width="2.5546875" hidden="1"/>
    <col min="342" max="512" width="11.5546875" hidden="1"/>
    <col min="513" max="513" width="2.88671875" hidden="1"/>
    <col min="514" max="520" width="11.5546875" hidden="1"/>
    <col min="521" max="522" width="3.5546875" hidden="1"/>
    <col min="523" max="527" width="11.44140625" hidden="1"/>
    <col min="528" max="528" width="11.5546875" hidden="1"/>
    <col min="529" max="529" width="12.5546875" hidden="1"/>
    <col min="530" max="530" width="3" hidden="1"/>
    <col min="531" max="531" width="3.5546875" hidden="1"/>
    <col min="532" max="535" width="11.44140625" hidden="1"/>
    <col min="536" max="538" width="12.88671875" hidden="1"/>
    <col min="539" max="539" width="3" hidden="1"/>
    <col min="540" max="540" width="3.5546875" hidden="1"/>
    <col min="541" max="544" width="11.44140625" hidden="1"/>
    <col min="545" max="547" width="12.88671875" hidden="1"/>
    <col min="548" max="548" width="3" hidden="1"/>
    <col min="549" max="549" width="3.5546875" hidden="1"/>
    <col min="550" max="552" width="11.44140625" hidden="1"/>
    <col min="553" max="553" width="12.88671875" hidden="1"/>
    <col min="554" max="554" width="7" hidden="1"/>
    <col min="555" max="555" width="12.88671875" hidden="1"/>
    <col min="556" max="556" width="7" hidden="1"/>
    <col min="557" max="557" width="12.88671875" hidden="1"/>
    <col min="558" max="558" width="7" hidden="1"/>
    <col min="559" max="559" width="2.88671875" hidden="1"/>
    <col min="560" max="560" width="3.5546875" hidden="1"/>
    <col min="561" max="564" width="11.44140625" hidden="1"/>
    <col min="565" max="567" width="12.88671875" hidden="1"/>
    <col min="568" max="568" width="3" hidden="1"/>
    <col min="569" max="569" width="3.5546875" hidden="1"/>
    <col min="570" max="573" width="11.44140625" hidden="1"/>
    <col min="574" max="576" width="12.88671875" hidden="1"/>
    <col min="577" max="577" width="3" hidden="1"/>
    <col min="578" max="578" width="3.5546875" hidden="1"/>
    <col min="579" max="581" width="11.44140625" hidden="1"/>
    <col min="582" max="586" width="12.5546875" hidden="1"/>
    <col min="587" max="587" width="3" hidden="1"/>
    <col min="588" max="588" width="3.88671875" hidden="1"/>
    <col min="589" max="596" width="12.5546875" hidden="1"/>
    <col min="597" max="597" width="2.5546875" hidden="1"/>
    <col min="598" max="768" width="11.5546875" hidden="1"/>
    <col min="769" max="769" width="2.88671875" hidden="1"/>
    <col min="770" max="776" width="11.5546875" hidden="1"/>
    <col min="777" max="778" width="3.5546875" hidden="1"/>
    <col min="779" max="783" width="11.44140625" hidden="1"/>
    <col min="784" max="784" width="11.5546875" hidden="1"/>
    <col min="785" max="785" width="12.5546875" hidden="1"/>
    <col min="786" max="786" width="3" hidden="1"/>
    <col min="787" max="787" width="3.5546875" hidden="1"/>
    <col min="788" max="791" width="11.44140625" hidden="1"/>
    <col min="792" max="794" width="12.88671875" hidden="1"/>
    <col min="795" max="795" width="3" hidden="1"/>
    <col min="796" max="796" width="3.5546875" hidden="1"/>
    <col min="797" max="800" width="11.44140625" hidden="1"/>
    <col min="801" max="803" width="12.88671875" hidden="1"/>
    <col min="804" max="804" width="3" hidden="1"/>
    <col min="805" max="805" width="3.5546875" hidden="1"/>
    <col min="806" max="808" width="11.44140625" hidden="1"/>
    <col min="809" max="809" width="12.88671875" hidden="1"/>
    <col min="810" max="810" width="7" hidden="1"/>
    <col min="811" max="811" width="12.88671875" hidden="1"/>
    <col min="812" max="812" width="7" hidden="1"/>
    <col min="813" max="813" width="12.88671875" hidden="1"/>
    <col min="814" max="814" width="7" hidden="1"/>
    <col min="815" max="815" width="2.88671875" hidden="1"/>
    <col min="816" max="816" width="3.5546875" hidden="1"/>
    <col min="817" max="820" width="11.44140625" hidden="1"/>
    <col min="821" max="823" width="12.88671875" hidden="1"/>
    <col min="824" max="824" width="3" hidden="1"/>
    <col min="825" max="825" width="3.5546875" hidden="1"/>
    <col min="826" max="829" width="11.44140625" hidden="1"/>
    <col min="830" max="832" width="12.88671875" hidden="1"/>
    <col min="833" max="833" width="3" hidden="1"/>
    <col min="834" max="834" width="3.5546875" hidden="1"/>
    <col min="835" max="837" width="11.44140625" hidden="1"/>
    <col min="838" max="842" width="12.5546875" hidden="1"/>
    <col min="843" max="843" width="3" hidden="1"/>
    <col min="844" max="844" width="3.88671875" hidden="1"/>
    <col min="845" max="852" width="12.5546875" hidden="1"/>
    <col min="853" max="853" width="2.5546875" hidden="1"/>
    <col min="854" max="1024" width="11.5546875" hidden="1"/>
    <col min="1025" max="1025" width="2.88671875" hidden="1"/>
    <col min="1026" max="1032" width="11.5546875" hidden="1"/>
    <col min="1033" max="1034" width="3.5546875" hidden="1"/>
    <col min="1035" max="1039" width="11.44140625" hidden="1"/>
    <col min="1040" max="1040" width="11.5546875" hidden="1"/>
    <col min="1041" max="1041" width="12.5546875" hidden="1"/>
    <col min="1042" max="1042" width="3" hidden="1"/>
    <col min="1043" max="1043" width="3.5546875" hidden="1"/>
    <col min="1044" max="1047" width="11.44140625" hidden="1"/>
    <col min="1048" max="1050" width="12.88671875" hidden="1"/>
    <col min="1051" max="1051" width="3" hidden="1"/>
    <col min="1052" max="1052" width="3.5546875" hidden="1"/>
    <col min="1053" max="1056" width="11.44140625" hidden="1"/>
    <col min="1057" max="1059" width="12.88671875" hidden="1"/>
    <col min="1060" max="1060" width="3" hidden="1"/>
    <col min="1061" max="1061" width="3.5546875" hidden="1"/>
    <col min="1062" max="1064" width="11.44140625" hidden="1"/>
    <col min="1065" max="1065" width="12.88671875" hidden="1"/>
    <col min="1066" max="1066" width="7" hidden="1"/>
    <col min="1067" max="1067" width="12.88671875" hidden="1"/>
    <col min="1068" max="1068" width="7" hidden="1"/>
    <col min="1069" max="1069" width="12.88671875" hidden="1"/>
    <col min="1070" max="1070" width="7" hidden="1"/>
    <col min="1071" max="1071" width="2.88671875" hidden="1"/>
    <col min="1072" max="1072" width="3.5546875" hidden="1"/>
    <col min="1073" max="1076" width="11.44140625" hidden="1"/>
    <col min="1077" max="1079" width="12.88671875" hidden="1"/>
    <col min="1080" max="1080" width="3" hidden="1"/>
    <col min="1081" max="1081" width="3.5546875" hidden="1"/>
    <col min="1082" max="1085" width="11.44140625" hidden="1"/>
    <col min="1086" max="1088" width="12.88671875" hidden="1"/>
    <col min="1089" max="1089" width="3" hidden="1"/>
    <col min="1090" max="1090" width="3.5546875" hidden="1"/>
    <col min="1091" max="1093" width="11.44140625" hidden="1"/>
    <col min="1094" max="1098" width="12.5546875" hidden="1"/>
    <col min="1099" max="1099" width="3" hidden="1"/>
    <col min="1100" max="1100" width="3.88671875" hidden="1"/>
    <col min="1101" max="1108" width="12.5546875" hidden="1"/>
    <col min="1109" max="1109" width="2.5546875" hidden="1"/>
    <col min="1110" max="1280" width="11.5546875" hidden="1"/>
    <col min="1281" max="1281" width="2.88671875" hidden="1"/>
    <col min="1282" max="1288" width="11.5546875" hidden="1"/>
    <col min="1289" max="1290" width="3.5546875" hidden="1"/>
    <col min="1291" max="1295" width="11.44140625" hidden="1"/>
    <col min="1296" max="1296" width="11.5546875" hidden="1"/>
    <col min="1297" max="1297" width="12.5546875" hidden="1"/>
    <col min="1298" max="1298" width="3" hidden="1"/>
    <col min="1299" max="1299" width="3.5546875" hidden="1"/>
    <col min="1300" max="1303" width="11.44140625" hidden="1"/>
    <col min="1304" max="1306" width="12.88671875" hidden="1"/>
    <col min="1307" max="1307" width="3" hidden="1"/>
    <col min="1308" max="1308" width="3.5546875" hidden="1"/>
    <col min="1309" max="1312" width="11.44140625" hidden="1"/>
    <col min="1313" max="1315" width="12.88671875" hidden="1"/>
    <col min="1316" max="1316" width="3" hidden="1"/>
    <col min="1317" max="1317" width="3.5546875" hidden="1"/>
    <col min="1318" max="1320" width="11.44140625" hidden="1"/>
    <col min="1321" max="1321" width="12.88671875" hidden="1"/>
    <col min="1322" max="1322" width="7" hidden="1"/>
    <col min="1323" max="1323" width="12.88671875" hidden="1"/>
    <col min="1324" max="1324" width="7" hidden="1"/>
    <col min="1325" max="1325" width="12.88671875" hidden="1"/>
    <col min="1326" max="1326" width="7" hidden="1"/>
    <col min="1327" max="1327" width="2.88671875" hidden="1"/>
    <col min="1328" max="1328" width="3.5546875" hidden="1"/>
    <col min="1329" max="1332" width="11.44140625" hidden="1"/>
    <col min="1333" max="1335" width="12.88671875" hidden="1"/>
    <col min="1336" max="1336" width="3" hidden="1"/>
    <col min="1337" max="1337" width="3.5546875" hidden="1"/>
    <col min="1338" max="1341" width="11.44140625" hidden="1"/>
    <col min="1342" max="1344" width="12.88671875" hidden="1"/>
    <col min="1345" max="1345" width="3" hidden="1"/>
    <col min="1346" max="1346" width="3.5546875" hidden="1"/>
    <col min="1347" max="1349" width="11.44140625" hidden="1"/>
    <col min="1350" max="1354" width="12.5546875" hidden="1"/>
    <col min="1355" max="1355" width="3" hidden="1"/>
    <col min="1356" max="1356" width="3.88671875" hidden="1"/>
    <col min="1357" max="1364" width="12.5546875" hidden="1"/>
    <col min="1365" max="1365" width="2.5546875" hidden="1"/>
    <col min="1366" max="1536" width="11.5546875" hidden="1"/>
    <col min="1537" max="1537" width="2.88671875" hidden="1"/>
    <col min="1538" max="1544" width="11.5546875" hidden="1"/>
    <col min="1545" max="1546" width="3.5546875" hidden="1"/>
    <col min="1547" max="1551" width="11.44140625" hidden="1"/>
    <col min="1552" max="1552" width="11.5546875" hidden="1"/>
    <col min="1553" max="1553" width="12.5546875" hidden="1"/>
    <col min="1554" max="1554" width="3" hidden="1"/>
    <col min="1555" max="1555" width="3.5546875" hidden="1"/>
    <col min="1556" max="1559" width="11.44140625" hidden="1"/>
    <col min="1560" max="1562" width="12.88671875" hidden="1"/>
    <col min="1563" max="1563" width="3" hidden="1"/>
    <col min="1564" max="1564" width="3.5546875" hidden="1"/>
    <col min="1565" max="1568" width="11.44140625" hidden="1"/>
    <col min="1569" max="1571" width="12.88671875" hidden="1"/>
    <col min="1572" max="1572" width="3" hidden="1"/>
    <col min="1573" max="1573" width="3.5546875" hidden="1"/>
    <col min="1574" max="1576" width="11.44140625" hidden="1"/>
    <col min="1577" max="1577" width="12.88671875" hidden="1"/>
    <col min="1578" max="1578" width="7" hidden="1"/>
    <col min="1579" max="1579" width="12.88671875" hidden="1"/>
    <col min="1580" max="1580" width="7" hidden="1"/>
    <col min="1581" max="1581" width="12.88671875" hidden="1"/>
    <col min="1582" max="1582" width="7" hidden="1"/>
    <col min="1583" max="1583" width="2.88671875" hidden="1"/>
    <col min="1584" max="1584" width="3.5546875" hidden="1"/>
    <col min="1585" max="1588" width="11.44140625" hidden="1"/>
    <col min="1589" max="1591" width="12.88671875" hidden="1"/>
    <col min="1592" max="1592" width="3" hidden="1"/>
    <col min="1593" max="1593" width="3.5546875" hidden="1"/>
    <col min="1594" max="1597" width="11.44140625" hidden="1"/>
    <col min="1598" max="1600" width="12.88671875" hidden="1"/>
    <col min="1601" max="1601" width="3" hidden="1"/>
    <col min="1602" max="1602" width="3.5546875" hidden="1"/>
    <col min="1603" max="1605" width="11.44140625" hidden="1"/>
    <col min="1606" max="1610" width="12.5546875" hidden="1"/>
    <col min="1611" max="1611" width="3" hidden="1"/>
    <col min="1612" max="1612" width="3.88671875" hidden="1"/>
    <col min="1613" max="1620" width="12.5546875" hidden="1"/>
    <col min="1621" max="1621" width="2.5546875" hidden="1"/>
    <col min="1622" max="1792" width="11.5546875" hidden="1"/>
    <col min="1793" max="1793" width="2.88671875" hidden="1"/>
    <col min="1794" max="1800" width="11.5546875" hidden="1"/>
    <col min="1801" max="1802" width="3.5546875" hidden="1"/>
    <col min="1803" max="1807" width="11.44140625" hidden="1"/>
    <col min="1808" max="1808" width="11.5546875" hidden="1"/>
    <col min="1809" max="1809" width="12.5546875" hidden="1"/>
    <col min="1810" max="1810" width="3" hidden="1"/>
    <col min="1811" max="1811" width="3.5546875" hidden="1"/>
    <col min="1812" max="1815" width="11.44140625" hidden="1"/>
    <col min="1816" max="1818" width="12.88671875" hidden="1"/>
    <col min="1819" max="1819" width="3" hidden="1"/>
    <col min="1820" max="1820" width="3.5546875" hidden="1"/>
    <col min="1821" max="1824" width="11.44140625" hidden="1"/>
    <col min="1825" max="1827" width="12.88671875" hidden="1"/>
    <col min="1828" max="1828" width="3" hidden="1"/>
    <col min="1829" max="1829" width="3.5546875" hidden="1"/>
    <col min="1830" max="1832" width="11.44140625" hidden="1"/>
    <col min="1833" max="1833" width="12.88671875" hidden="1"/>
    <col min="1834" max="1834" width="7" hidden="1"/>
    <col min="1835" max="1835" width="12.88671875" hidden="1"/>
    <col min="1836" max="1836" width="7" hidden="1"/>
    <col min="1837" max="1837" width="12.88671875" hidden="1"/>
    <col min="1838" max="1838" width="7" hidden="1"/>
    <col min="1839" max="1839" width="2.88671875" hidden="1"/>
    <col min="1840" max="1840" width="3.5546875" hidden="1"/>
    <col min="1841" max="1844" width="11.44140625" hidden="1"/>
    <col min="1845" max="1847" width="12.88671875" hidden="1"/>
    <col min="1848" max="1848" width="3" hidden="1"/>
    <col min="1849" max="1849" width="3.5546875" hidden="1"/>
    <col min="1850" max="1853" width="11.44140625" hidden="1"/>
    <col min="1854" max="1856" width="12.88671875" hidden="1"/>
    <col min="1857" max="1857" width="3" hidden="1"/>
    <col min="1858" max="1858" width="3.5546875" hidden="1"/>
    <col min="1859" max="1861" width="11.44140625" hidden="1"/>
    <col min="1862" max="1866" width="12.5546875" hidden="1"/>
    <col min="1867" max="1867" width="3" hidden="1"/>
    <col min="1868" max="1868" width="3.88671875" hidden="1"/>
    <col min="1869" max="1876" width="12.5546875" hidden="1"/>
    <col min="1877" max="1877" width="2.5546875" hidden="1"/>
    <col min="1878" max="2048" width="11.5546875" hidden="1"/>
    <col min="2049" max="2049" width="2.88671875" hidden="1"/>
    <col min="2050" max="2056" width="11.5546875" hidden="1"/>
    <col min="2057" max="2058" width="3.5546875" hidden="1"/>
    <col min="2059" max="2063" width="11.44140625" hidden="1"/>
    <col min="2064" max="2064" width="11.5546875" hidden="1"/>
    <col min="2065" max="2065" width="12.5546875" hidden="1"/>
    <col min="2066" max="2066" width="3" hidden="1"/>
    <col min="2067" max="2067" width="3.5546875" hidden="1"/>
    <col min="2068" max="2071" width="11.44140625" hidden="1"/>
    <col min="2072" max="2074" width="12.88671875" hidden="1"/>
    <col min="2075" max="2075" width="3" hidden="1"/>
    <col min="2076" max="2076" width="3.5546875" hidden="1"/>
    <col min="2077" max="2080" width="11.44140625" hidden="1"/>
    <col min="2081" max="2083" width="12.88671875" hidden="1"/>
    <col min="2084" max="2084" width="3" hidden="1"/>
    <col min="2085" max="2085" width="3.5546875" hidden="1"/>
    <col min="2086" max="2088" width="11.44140625" hidden="1"/>
    <col min="2089" max="2089" width="12.88671875" hidden="1"/>
    <col min="2090" max="2090" width="7" hidden="1"/>
    <col min="2091" max="2091" width="12.88671875" hidden="1"/>
    <col min="2092" max="2092" width="7" hidden="1"/>
    <col min="2093" max="2093" width="12.88671875" hidden="1"/>
    <col min="2094" max="2094" width="7" hidden="1"/>
    <col min="2095" max="2095" width="2.88671875" hidden="1"/>
    <col min="2096" max="2096" width="3.5546875" hidden="1"/>
    <col min="2097" max="2100" width="11.44140625" hidden="1"/>
    <col min="2101" max="2103" width="12.88671875" hidden="1"/>
    <col min="2104" max="2104" width="3" hidden="1"/>
    <col min="2105" max="2105" width="3.5546875" hidden="1"/>
    <col min="2106" max="2109" width="11.44140625" hidden="1"/>
    <col min="2110" max="2112" width="12.88671875" hidden="1"/>
    <col min="2113" max="2113" width="3" hidden="1"/>
    <col min="2114" max="2114" width="3.5546875" hidden="1"/>
    <col min="2115" max="2117" width="11.44140625" hidden="1"/>
    <col min="2118" max="2122" width="12.5546875" hidden="1"/>
    <col min="2123" max="2123" width="3" hidden="1"/>
    <col min="2124" max="2124" width="3.88671875" hidden="1"/>
    <col min="2125" max="2132" width="12.5546875" hidden="1"/>
    <col min="2133" max="2133" width="2.5546875" hidden="1"/>
    <col min="2134" max="2304" width="11.5546875" hidden="1"/>
    <col min="2305" max="2305" width="2.88671875" hidden="1"/>
    <col min="2306" max="2312" width="11.5546875" hidden="1"/>
    <col min="2313" max="2314" width="3.5546875" hidden="1"/>
    <col min="2315" max="2319" width="11.44140625" hidden="1"/>
    <col min="2320" max="2320" width="11.5546875" hidden="1"/>
    <col min="2321" max="2321" width="12.5546875" hidden="1"/>
    <col min="2322" max="2322" width="3" hidden="1"/>
    <col min="2323" max="2323" width="3.5546875" hidden="1"/>
    <col min="2324" max="2327" width="11.44140625" hidden="1"/>
    <col min="2328" max="2330" width="12.88671875" hidden="1"/>
    <col min="2331" max="2331" width="3" hidden="1"/>
    <col min="2332" max="2332" width="3.5546875" hidden="1"/>
    <col min="2333" max="2336" width="11.44140625" hidden="1"/>
    <col min="2337" max="2339" width="12.88671875" hidden="1"/>
    <col min="2340" max="2340" width="3" hidden="1"/>
    <col min="2341" max="2341" width="3.5546875" hidden="1"/>
    <col min="2342" max="2344" width="11.44140625" hidden="1"/>
    <col min="2345" max="2345" width="12.88671875" hidden="1"/>
    <col min="2346" max="2346" width="7" hidden="1"/>
    <col min="2347" max="2347" width="12.88671875" hidden="1"/>
    <col min="2348" max="2348" width="7" hidden="1"/>
    <col min="2349" max="2349" width="12.88671875" hidden="1"/>
    <col min="2350" max="2350" width="7" hidden="1"/>
    <col min="2351" max="2351" width="2.88671875" hidden="1"/>
    <col min="2352" max="2352" width="3.5546875" hidden="1"/>
    <col min="2353" max="2356" width="11.44140625" hidden="1"/>
    <col min="2357" max="2359" width="12.88671875" hidden="1"/>
    <col min="2360" max="2360" width="3" hidden="1"/>
    <col min="2361" max="2361" width="3.5546875" hidden="1"/>
    <col min="2362" max="2365" width="11.44140625" hidden="1"/>
    <col min="2366" max="2368" width="12.88671875" hidden="1"/>
    <col min="2369" max="2369" width="3" hidden="1"/>
    <col min="2370" max="2370" width="3.5546875" hidden="1"/>
    <col min="2371" max="2373" width="11.44140625" hidden="1"/>
    <col min="2374" max="2378" width="12.5546875" hidden="1"/>
    <col min="2379" max="2379" width="3" hidden="1"/>
    <col min="2380" max="2380" width="3.88671875" hidden="1"/>
    <col min="2381" max="2388" width="12.5546875" hidden="1"/>
    <col min="2389" max="2389" width="2.5546875" hidden="1"/>
    <col min="2390" max="2560" width="11.5546875" hidden="1"/>
    <col min="2561" max="2561" width="2.88671875" hidden="1"/>
    <col min="2562" max="2568" width="11.5546875" hidden="1"/>
    <col min="2569" max="2570" width="3.5546875" hidden="1"/>
    <col min="2571" max="2575" width="11.44140625" hidden="1"/>
    <col min="2576" max="2576" width="11.5546875" hidden="1"/>
    <col min="2577" max="2577" width="12.5546875" hidden="1"/>
    <col min="2578" max="2578" width="3" hidden="1"/>
    <col min="2579" max="2579" width="3.5546875" hidden="1"/>
    <col min="2580" max="2583" width="11.44140625" hidden="1"/>
    <col min="2584" max="2586" width="12.88671875" hidden="1"/>
    <col min="2587" max="2587" width="3" hidden="1"/>
    <col min="2588" max="2588" width="3.5546875" hidden="1"/>
    <col min="2589" max="2592" width="11.44140625" hidden="1"/>
    <col min="2593" max="2595" width="12.88671875" hidden="1"/>
    <col min="2596" max="2596" width="3" hidden="1"/>
    <col min="2597" max="2597" width="3.5546875" hidden="1"/>
    <col min="2598" max="2600" width="11.44140625" hidden="1"/>
    <col min="2601" max="2601" width="12.88671875" hidden="1"/>
    <col min="2602" max="2602" width="7" hidden="1"/>
    <col min="2603" max="2603" width="12.88671875" hidden="1"/>
    <col min="2604" max="2604" width="7" hidden="1"/>
    <col min="2605" max="2605" width="12.88671875" hidden="1"/>
    <col min="2606" max="2606" width="7" hidden="1"/>
    <col min="2607" max="2607" width="2.88671875" hidden="1"/>
    <col min="2608" max="2608" width="3.5546875" hidden="1"/>
    <col min="2609" max="2612" width="11.44140625" hidden="1"/>
    <col min="2613" max="2615" width="12.88671875" hidden="1"/>
    <col min="2616" max="2616" width="3" hidden="1"/>
    <col min="2617" max="2617" width="3.5546875" hidden="1"/>
    <col min="2618" max="2621" width="11.44140625" hidden="1"/>
    <col min="2622" max="2624" width="12.88671875" hidden="1"/>
    <col min="2625" max="2625" width="3" hidden="1"/>
    <col min="2626" max="2626" width="3.5546875" hidden="1"/>
    <col min="2627" max="2629" width="11.44140625" hidden="1"/>
    <col min="2630" max="2634" width="12.5546875" hidden="1"/>
    <col min="2635" max="2635" width="3" hidden="1"/>
    <col min="2636" max="2636" width="3.88671875" hidden="1"/>
    <col min="2637" max="2644" width="12.5546875" hidden="1"/>
    <col min="2645" max="2645" width="2.5546875" hidden="1"/>
    <col min="2646" max="2816" width="11.5546875" hidden="1"/>
    <col min="2817" max="2817" width="2.88671875" hidden="1"/>
    <col min="2818" max="2824" width="11.5546875" hidden="1"/>
    <col min="2825" max="2826" width="3.5546875" hidden="1"/>
    <col min="2827" max="2831" width="11.44140625" hidden="1"/>
    <col min="2832" max="2832" width="11.5546875" hidden="1"/>
    <col min="2833" max="2833" width="12.5546875" hidden="1"/>
    <col min="2834" max="2834" width="3" hidden="1"/>
    <col min="2835" max="2835" width="3.5546875" hidden="1"/>
    <col min="2836" max="2839" width="11.44140625" hidden="1"/>
    <col min="2840" max="2842" width="12.88671875" hidden="1"/>
    <col min="2843" max="2843" width="3" hidden="1"/>
    <col min="2844" max="2844" width="3.5546875" hidden="1"/>
    <col min="2845" max="2848" width="11.44140625" hidden="1"/>
    <col min="2849" max="2851" width="12.88671875" hidden="1"/>
    <col min="2852" max="2852" width="3" hidden="1"/>
    <col min="2853" max="2853" width="3.5546875" hidden="1"/>
    <col min="2854" max="2856" width="11.44140625" hidden="1"/>
    <col min="2857" max="2857" width="12.88671875" hidden="1"/>
    <col min="2858" max="2858" width="7" hidden="1"/>
    <col min="2859" max="2859" width="12.88671875" hidden="1"/>
    <col min="2860" max="2860" width="7" hidden="1"/>
    <col min="2861" max="2861" width="12.88671875" hidden="1"/>
    <col min="2862" max="2862" width="7" hidden="1"/>
    <col min="2863" max="2863" width="2.88671875" hidden="1"/>
    <col min="2864" max="2864" width="3.5546875" hidden="1"/>
    <col min="2865" max="2868" width="11.44140625" hidden="1"/>
    <col min="2869" max="2871" width="12.88671875" hidden="1"/>
    <col min="2872" max="2872" width="3" hidden="1"/>
    <col min="2873" max="2873" width="3.5546875" hidden="1"/>
    <col min="2874" max="2877" width="11.44140625" hidden="1"/>
    <col min="2878" max="2880" width="12.88671875" hidden="1"/>
    <col min="2881" max="2881" width="3" hidden="1"/>
    <col min="2882" max="2882" width="3.5546875" hidden="1"/>
    <col min="2883" max="2885" width="11.44140625" hidden="1"/>
    <col min="2886" max="2890" width="12.5546875" hidden="1"/>
    <col min="2891" max="2891" width="3" hidden="1"/>
    <col min="2892" max="2892" width="3.88671875" hidden="1"/>
    <col min="2893" max="2900" width="12.5546875" hidden="1"/>
    <col min="2901" max="2901" width="2.5546875" hidden="1"/>
    <col min="2902" max="3072" width="11.5546875" hidden="1"/>
    <col min="3073" max="3073" width="2.88671875" hidden="1"/>
    <col min="3074" max="3080" width="11.5546875" hidden="1"/>
    <col min="3081" max="3082" width="3.5546875" hidden="1"/>
    <col min="3083" max="3087" width="11.44140625" hidden="1"/>
    <col min="3088" max="3088" width="11.5546875" hidden="1"/>
    <col min="3089" max="3089" width="12.5546875" hidden="1"/>
    <col min="3090" max="3090" width="3" hidden="1"/>
    <col min="3091" max="3091" width="3.5546875" hidden="1"/>
    <col min="3092" max="3095" width="11.44140625" hidden="1"/>
    <col min="3096" max="3098" width="12.88671875" hidden="1"/>
    <col min="3099" max="3099" width="3" hidden="1"/>
    <col min="3100" max="3100" width="3.5546875" hidden="1"/>
    <col min="3101" max="3104" width="11.44140625" hidden="1"/>
    <col min="3105" max="3107" width="12.88671875" hidden="1"/>
    <col min="3108" max="3108" width="3" hidden="1"/>
    <col min="3109" max="3109" width="3.5546875" hidden="1"/>
    <col min="3110" max="3112" width="11.44140625" hidden="1"/>
    <col min="3113" max="3113" width="12.88671875" hidden="1"/>
    <col min="3114" max="3114" width="7" hidden="1"/>
    <col min="3115" max="3115" width="12.88671875" hidden="1"/>
    <col min="3116" max="3116" width="7" hidden="1"/>
    <col min="3117" max="3117" width="12.88671875" hidden="1"/>
    <col min="3118" max="3118" width="7" hidden="1"/>
    <col min="3119" max="3119" width="2.88671875" hidden="1"/>
    <col min="3120" max="3120" width="3.5546875" hidden="1"/>
    <col min="3121" max="3124" width="11.44140625" hidden="1"/>
    <col min="3125" max="3127" width="12.88671875" hidden="1"/>
    <col min="3128" max="3128" width="3" hidden="1"/>
    <col min="3129" max="3129" width="3.5546875" hidden="1"/>
    <col min="3130" max="3133" width="11.44140625" hidden="1"/>
    <col min="3134" max="3136" width="12.88671875" hidden="1"/>
    <col min="3137" max="3137" width="3" hidden="1"/>
    <col min="3138" max="3138" width="3.5546875" hidden="1"/>
    <col min="3139" max="3141" width="11.44140625" hidden="1"/>
    <col min="3142" max="3146" width="12.5546875" hidden="1"/>
    <col min="3147" max="3147" width="3" hidden="1"/>
    <col min="3148" max="3148" width="3.88671875" hidden="1"/>
    <col min="3149" max="3156" width="12.5546875" hidden="1"/>
    <col min="3157" max="3157" width="2.5546875" hidden="1"/>
    <col min="3158" max="3328" width="11.5546875" hidden="1"/>
    <col min="3329" max="3329" width="2.88671875" hidden="1"/>
    <col min="3330" max="3336" width="11.5546875" hidden="1"/>
    <col min="3337" max="3338" width="3.5546875" hidden="1"/>
    <col min="3339" max="3343" width="11.44140625" hidden="1"/>
    <col min="3344" max="3344" width="11.5546875" hidden="1"/>
    <col min="3345" max="3345" width="12.5546875" hidden="1"/>
    <col min="3346" max="3346" width="3" hidden="1"/>
    <col min="3347" max="3347" width="3.5546875" hidden="1"/>
    <col min="3348" max="3351" width="11.44140625" hidden="1"/>
    <col min="3352" max="3354" width="12.88671875" hidden="1"/>
    <col min="3355" max="3355" width="3" hidden="1"/>
    <col min="3356" max="3356" width="3.5546875" hidden="1"/>
    <col min="3357" max="3360" width="11.44140625" hidden="1"/>
    <col min="3361" max="3363" width="12.88671875" hidden="1"/>
    <col min="3364" max="3364" width="3" hidden="1"/>
    <col min="3365" max="3365" width="3.5546875" hidden="1"/>
    <col min="3366" max="3368" width="11.44140625" hidden="1"/>
    <col min="3369" max="3369" width="12.88671875" hidden="1"/>
    <col min="3370" max="3370" width="7" hidden="1"/>
    <col min="3371" max="3371" width="12.88671875" hidden="1"/>
    <col min="3372" max="3372" width="7" hidden="1"/>
    <col min="3373" max="3373" width="12.88671875" hidden="1"/>
    <col min="3374" max="3374" width="7" hidden="1"/>
    <col min="3375" max="3375" width="2.88671875" hidden="1"/>
    <col min="3376" max="3376" width="3.5546875" hidden="1"/>
    <col min="3377" max="3380" width="11.44140625" hidden="1"/>
    <col min="3381" max="3383" width="12.88671875" hidden="1"/>
    <col min="3384" max="3384" width="3" hidden="1"/>
    <col min="3385" max="3385" width="3.5546875" hidden="1"/>
    <col min="3386" max="3389" width="11.44140625" hidden="1"/>
    <col min="3390" max="3392" width="12.88671875" hidden="1"/>
    <col min="3393" max="3393" width="3" hidden="1"/>
    <col min="3394" max="3394" width="3.5546875" hidden="1"/>
    <col min="3395" max="3397" width="11.44140625" hidden="1"/>
    <col min="3398" max="3402" width="12.5546875" hidden="1"/>
    <col min="3403" max="3403" width="3" hidden="1"/>
    <col min="3404" max="3404" width="3.88671875" hidden="1"/>
    <col min="3405" max="3412" width="12.5546875" hidden="1"/>
    <col min="3413" max="3413" width="2.5546875" hidden="1"/>
    <col min="3414" max="3584" width="11.5546875" hidden="1"/>
    <col min="3585" max="3585" width="2.88671875" hidden="1"/>
    <col min="3586" max="3592" width="11.5546875" hidden="1"/>
    <col min="3593" max="3594" width="3.5546875" hidden="1"/>
    <col min="3595" max="3599" width="11.44140625" hidden="1"/>
    <col min="3600" max="3600" width="11.5546875" hidden="1"/>
    <col min="3601" max="3601" width="12.5546875" hidden="1"/>
    <col min="3602" max="3602" width="3" hidden="1"/>
    <col min="3603" max="3603" width="3.5546875" hidden="1"/>
    <col min="3604" max="3607" width="11.44140625" hidden="1"/>
    <col min="3608" max="3610" width="12.88671875" hidden="1"/>
    <col min="3611" max="3611" width="3" hidden="1"/>
    <col min="3612" max="3612" width="3.5546875" hidden="1"/>
    <col min="3613" max="3616" width="11.44140625" hidden="1"/>
    <col min="3617" max="3619" width="12.88671875" hidden="1"/>
    <col min="3620" max="3620" width="3" hidden="1"/>
    <col min="3621" max="3621" width="3.5546875" hidden="1"/>
    <col min="3622" max="3624" width="11.44140625" hidden="1"/>
    <col min="3625" max="3625" width="12.88671875" hidden="1"/>
    <col min="3626" max="3626" width="7" hidden="1"/>
    <col min="3627" max="3627" width="12.88671875" hidden="1"/>
    <col min="3628" max="3628" width="7" hidden="1"/>
    <col min="3629" max="3629" width="12.88671875" hidden="1"/>
    <col min="3630" max="3630" width="7" hidden="1"/>
    <col min="3631" max="3631" width="2.88671875" hidden="1"/>
    <col min="3632" max="3632" width="3.5546875" hidden="1"/>
    <col min="3633" max="3636" width="11.44140625" hidden="1"/>
    <col min="3637" max="3639" width="12.88671875" hidden="1"/>
    <col min="3640" max="3640" width="3" hidden="1"/>
    <col min="3641" max="3641" width="3.5546875" hidden="1"/>
    <col min="3642" max="3645" width="11.44140625" hidden="1"/>
    <col min="3646" max="3648" width="12.88671875" hidden="1"/>
    <col min="3649" max="3649" width="3" hidden="1"/>
    <col min="3650" max="3650" width="3.5546875" hidden="1"/>
    <col min="3651" max="3653" width="11.44140625" hidden="1"/>
    <col min="3654" max="3658" width="12.5546875" hidden="1"/>
    <col min="3659" max="3659" width="3" hidden="1"/>
    <col min="3660" max="3660" width="3.88671875" hidden="1"/>
    <col min="3661" max="3668" width="12.5546875" hidden="1"/>
    <col min="3669" max="3669" width="2.5546875" hidden="1"/>
    <col min="3670" max="3840" width="11.5546875" hidden="1"/>
    <col min="3841" max="3841" width="2.88671875" hidden="1"/>
    <col min="3842" max="3848" width="11.5546875" hidden="1"/>
    <col min="3849" max="3850" width="3.5546875" hidden="1"/>
    <col min="3851" max="3855" width="11.44140625" hidden="1"/>
    <col min="3856" max="3856" width="11.5546875" hidden="1"/>
    <col min="3857" max="3857" width="12.5546875" hidden="1"/>
    <col min="3858" max="3858" width="3" hidden="1"/>
    <col min="3859" max="3859" width="3.5546875" hidden="1"/>
    <col min="3860" max="3863" width="11.44140625" hidden="1"/>
    <col min="3864" max="3866" width="12.88671875" hidden="1"/>
    <col min="3867" max="3867" width="3" hidden="1"/>
    <col min="3868" max="3868" width="3.5546875" hidden="1"/>
    <col min="3869" max="3872" width="11.44140625" hidden="1"/>
    <col min="3873" max="3875" width="12.88671875" hidden="1"/>
    <col min="3876" max="3876" width="3" hidden="1"/>
    <col min="3877" max="3877" width="3.5546875" hidden="1"/>
    <col min="3878" max="3880" width="11.44140625" hidden="1"/>
    <col min="3881" max="3881" width="12.88671875" hidden="1"/>
    <col min="3882" max="3882" width="7" hidden="1"/>
    <col min="3883" max="3883" width="12.88671875" hidden="1"/>
    <col min="3884" max="3884" width="7" hidden="1"/>
    <col min="3885" max="3885" width="12.88671875" hidden="1"/>
    <col min="3886" max="3886" width="7" hidden="1"/>
    <col min="3887" max="3887" width="2.88671875" hidden="1"/>
    <col min="3888" max="3888" width="3.5546875" hidden="1"/>
    <col min="3889" max="3892" width="11.44140625" hidden="1"/>
    <col min="3893" max="3895" width="12.88671875" hidden="1"/>
    <col min="3896" max="3896" width="3" hidden="1"/>
    <col min="3897" max="3897" width="3.5546875" hidden="1"/>
    <col min="3898" max="3901" width="11.44140625" hidden="1"/>
    <col min="3902" max="3904" width="12.88671875" hidden="1"/>
    <col min="3905" max="3905" width="3" hidden="1"/>
    <col min="3906" max="3906" width="3.5546875" hidden="1"/>
    <col min="3907" max="3909" width="11.44140625" hidden="1"/>
    <col min="3910" max="3914" width="12.5546875" hidden="1"/>
    <col min="3915" max="3915" width="3" hidden="1"/>
    <col min="3916" max="3916" width="3.88671875" hidden="1"/>
    <col min="3917" max="3924" width="12.5546875" hidden="1"/>
    <col min="3925" max="3925" width="2.5546875" hidden="1"/>
    <col min="3926" max="4096" width="11.5546875" hidden="1"/>
    <col min="4097" max="4097" width="2.88671875" hidden="1"/>
    <col min="4098" max="4104" width="11.5546875" hidden="1"/>
    <col min="4105" max="4106" width="3.5546875" hidden="1"/>
    <col min="4107" max="4111" width="11.44140625" hidden="1"/>
    <col min="4112" max="4112" width="11.5546875" hidden="1"/>
    <col min="4113" max="4113" width="12.5546875" hidden="1"/>
    <col min="4114" max="4114" width="3" hidden="1"/>
    <col min="4115" max="4115" width="3.5546875" hidden="1"/>
    <col min="4116" max="4119" width="11.44140625" hidden="1"/>
    <col min="4120" max="4122" width="12.88671875" hidden="1"/>
    <col min="4123" max="4123" width="3" hidden="1"/>
    <col min="4124" max="4124" width="3.5546875" hidden="1"/>
    <col min="4125" max="4128" width="11.44140625" hidden="1"/>
    <col min="4129" max="4131" width="12.88671875" hidden="1"/>
    <col min="4132" max="4132" width="3" hidden="1"/>
    <col min="4133" max="4133" width="3.5546875" hidden="1"/>
    <col min="4134" max="4136" width="11.44140625" hidden="1"/>
    <col min="4137" max="4137" width="12.88671875" hidden="1"/>
    <col min="4138" max="4138" width="7" hidden="1"/>
    <col min="4139" max="4139" width="12.88671875" hidden="1"/>
    <col min="4140" max="4140" width="7" hidden="1"/>
    <col min="4141" max="4141" width="12.88671875" hidden="1"/>
    <col min="4142" max="4142" width="7" hidden="1"/>
    <col min="4143" max="4143" width="2.88671875" hidden="1"/>
    <col min="4144" max="4144" width="3.5546875" hidden="1"/>
    <col min="4145" max="4148" width="11.44140625" hidden="1"/>
    <col min="4149" max="4151" width="12.88671875" hidden="1"/>
    <col min="4152" max="4152" width="3" hidden="1"/>
    <col min="4153" max="4153" width="3.5546875" hidden="1"/>
    <col min="4154" max="4157" width="11.44140625" hidden="1"/>
    <col min="4158" max="4160" width="12.88671875" hidden="1"/>
    <col min="4161" max="4161" width="3" hidden="1"/>
    <col min="4162" max="4162" width="3.5546875" hidden="1"/>
    <col min="4163" max="4165" width="11.44140625" hidden="1"/>
    <col min="4166" max="4170" width="12.5546875" hidden="1"/>
    <col min="4171" max="4171" width="3" hidden="1"/>
    <col min="4172" max="4172" width="3.88671875" hidden="1"/>
    <col min="4173" max="4180" width="12.5546875" hidden="1"/>
    <col min="4181" max="4181" width="2.5546875" hidden="1"/>
    <col min="4182" max="4352" width="11.5546875" hidden="1"/>
    <col min="4353" max="4353" width="2.88671875" hidden="1"/>
    <col min="4354" max="4360" width="11.5546875" hidden="1"/>
    <col min="4361" max="4362" width="3.5546875" hidden="1"/>
    <col min="4363" max="4367" width="11.44140625" hidden="1"/>
    <col min="4368" max="4368" width="11.5546875" hidden="1"/>
    <col min="4369" max="4369" width="12.5546875" hidden="1"/>
    <col min="4370" max="4370" width="3" hidden="1"/>
    <col min="4371" max="4371" width="3.5546875" hidden="1"/>
    <col min="4372" max="4375" width="11.44140625" hidden="1"/>
    <col min="4376" max="4378" width="12.88671875" hidden="1"/>
    <col min="4379" max="4379" width="3" hidden="1"/>
    <col min="4380" max="4380" width="3.5546875" hidden="1"/>
    <col min="4381" max="4384" width="11.44140625" hidden="1"/>
    <col min="4385" max="4387" width="12.88671875" hidden="1"/>
    <col min="4388" max="4388" width="3" hidden="1"/>
    <col min="4389" max="4389" width="3.5546875" hidden="1"/>
    <col min="4390" max="4392" width="11.44140625" hidden="1"/>
    <col min="4393" max="4393" width="12.88671875" hidden="1"/>
    <col min="4394" max="4394" width="7" hidden="1"/>
    <col min="4395" max="4395" width="12.88671875" hidden="1"/>
    <col min="4396" max="4396" width="7" hidden="1"/>
    <col min="4397" max="4397" width="12.88671875" hidden="1"/>
    <col min="4398" max="4398" width="7" hidden="1"/>
    <col min="4399" max="4399" width="2.88671875" hidden="1"/>
    <col min="4400" max="4400" width="3.5546875" hidden="1"/>
    <col min="4401" max="4404" width="11.44140625" hidden="1"/>
    <col min="4405" max="4407" width="12.88671875" hidden="1"/>
    <col min="4408" max="4408" width="3" hidden="1"/>
    <col min="4409" max="4409" width="3.5546875" hidden="1"/>
    <col min="4410" max="4413" width="11.44140625" hidden="1"/>
    <col min="4414" max="4416" width="12.88671875" hidden="1"/>
    <col min="4417" max="4417" width="3" hidden="1"/>
    <col min="4418" max="4418" width="3.5546875" hidden="1"/>
    <col min="4419" max="4421" width="11.44140625" hidden="1"/>
    <col min="4422" max="4426" width="12.5546875" hidden="1"/>
    <col min="4427" max="4427" width="3" hidden="1"/>
    <col min="4428" max="4428" width="3.88671875" hidden="1"/>
    <col min="4429" max="4436" width="12.5546875" hidden="1"/>
    <col min="4437" max="4437" width="2.5546875" hidden="1"/>
    <col min="4438" max="4608" width="11.5546875" hidden="1"/>
    <col min="4609" max="4609" width="2.88671875" hidden="1"/>
    <col min="4610" max="4616" width="11.5546875" hidden="1"/>
    <col min="4617" max="4618" width="3.5546875" hidden="1"/>
    <col min="4619" max="4623" width="11.44140625" hidden="1"/>
    <col min="4624" max="4624" width="11.5546875" hidden="1"/>
    <col min="4625" max="4625" width="12.5546875" hidden="1"/>
    <col min="4626" max="4626" width="3" hidden="1"/>
    <col min="4627" max="4627" width="3.5546875" hidden="1"/>
    <col min="4628" max="4631" width="11.44140625" hidden="1"/>
    <col min="4632" max="4634" width="12.88671875" hidden="1"/>
    <col min="4635" max="4635" width="3" hidden="1"/>
    <col min="4636" max="4636" width="3.5546875" hidden="1"/>
    <col min="4637" max="4640" width="11.44140625" hidden="1"/>
    <col min="4641" max="4643" width="12.88671875" hidden="1"/>
    <col min="4644" max="4644" width="3" hidden="1"/>
    <col min="4645" max="4645" width="3.5546875" hidden="1"/>
    <col min="4646" max="4648" width="11.44140625" hidden="1"/>
    <col min="4649" max="4649" width="12.88671875" hidden="1"/>
    <col min="4650" max="4650" width="7" hidden="1"/>
    <col min="4651" max="4651" width="12.88671875" hidden="1"/>
    <col min="4652" max="4652" width="7" hidden="1"/>
    <col min="4653" max="4653" width="12.88671875" hidden="1"/>
    <col min="4654" max="4654" width="7" hidden="1"/>
    <col min="4655" max="4655" width="2.88671875" hidden="1"/>
    <col min="4656" max="4656" width="3.5546875" hidden="1"/>
    <col min="4657" max="4660" width="11.44140625" hidden="1"/>
    <col min="4661" max="4663" width="12.88671875" hidden="1"/>
    <col min="4664" max="4664" width="3" hidden="1"/>
    <col min="4665" max="4665" width="3.5546875" hidden="1"/>
    <col min="4666" max="4669" width="11.44140625" hidden="1"/>
    <col min="4670" max="4672" width="12.88671875" hidden="1"/>
    <col min="4673" max="4673" width="3" hidden="1"/>
    <col min="4674" max="4674" width="3.5546875" hidden="1"/>
    <col min="4675" max="4677" width="11.44140625" hidden="1"/>
    <col min="4678" max="4682" width="12.5546875" hidden="1"/>
    <col min="4683" max="4683" width="3" hidden="1"/>
    <col min="4684" max="4684" width="3.88671875" hidden="1"/>
    <col min="4685" max="4692" width="12.5546875" hidden="1"/>
    <col min="4693" max="4693" width="2.5546875" hidden="1"/>
    <col min="4694" max="4864" width="11.5546875" hidden="1"/>
    <col min="4865" max="4865" width="2.88671875" hidden="1"/>
    <col min="4866" max="4872" width="11.5546875" hidden="1"/>
    <col min="4873" max="4874" width="3.5546875" hidden="1"/>
    <col min="4875" max="4879" width="11.44140625" hidden="1"/>
    <col min="4880" max="4880" width="11.5546875" hidden="1"/>
    <col min="4881" max="4881" width="12.5546875" hidden="1"/>
    <col min="4882" max="4882" width="3" hidden="1"/>
    <col min="4883" max="4883" width="3.5546875" hidden="1"/>
    <col min="4884" max="4887" width="11.44140625" hidden="1"/>
    <col min="4888" max="4890" width="12.88671875" hidden="1"/>
    <col min="4891" max="4891" width="3" hidden="1"/>
    <col min="4892" max="4892" width="3.5546875" hidden="1"/>
    <col min="4893" max="4896" width="11.44140625" hidden="1"/>
    <col min="4897" max="4899" width="12.88671875" hidden="1"/>
    <col min="4900" max="4900" width="3" hidden="1"/>
    <col min="4901" max="4901" width="3.5546875" hidden="1"/>
    <col min="4902" max="4904" width="11.44140625" hidden="1"/>
    <col min="4905" max="4905" width="12.88671875" hidden="1"/>
    <col min="4906" max="4906" width="7" hidden="1"/>
    <col min="4907" max="4907" width="12.88671875" hidden="1"/>
    <col min="4908" max="4908" width="7" hidden="1"/>
    <col min="4909" max="4909" width="12.88671875" hidden="1"/>
    <col min="4910" max="4910" width="7" hidden="1"/>
    <col min="4911" max="4911" width="2.88671875" hidden="1"/>
    <col min="4912" max="4912" width="3.5546875" hidden="1"/>
    <col min="4913" max="4916" width="11.44140625" hidden="1"/>
    <col min="4917" max="4919" width="12.88671875" hidden="1"/>
    <col min="4920" max="4920" width="3" hidden="1"/>
    <col min="4921" max="4921" width="3.5546875" hidden="1"/>
    <col min="4922" max="4925" width="11.44140625" hidden="1"/>
    <col min="4926" max="4928" width="12.88671875" hidden="1"/>
    <col min="4929" max="4929" width="3" hidden="1"/>
    <col min="4930" max="4930" width="3.5546875" hidden="1"/>
    <col min="4931" max="4933" width="11.44140625" hidden="1"/>
    <col min="4934" max="4938" width="12.5546875" hidden="1"/>
    <col min="4939" max="4939" width="3" hidden="1"/>
    <col min="4940" max="4940" width="3.88671875" hidden="1"/>
    <col min="4941" max="4948" width="12.5546875" hidden="1"/>
    <col min="4949" max="4949" width="2.5546875" hidden="1"/>
    <col min="4950" max="5120" width="11.5546875" hidden="1"/>
    <col min="5121" max="5121" width="2.88671875" hidden="1"/>
    <col min="5122" max="5128" width="11.5546875" hidden="1"/>
    <col min="5129" max="5130" width="3.5546875" hidden="1"/>
    <col min="5131" max="5135" width="11.44140625" hidden="1"/>
    <col min="5136" max="5136" width="11.5546875" hidden="1"/>
    <col min="5137" max="5137" width="12.5546875" hidden="1"/>
    <col min="5138" max="5138" width="3" hidden="1"/>
    <col min="5139" max="5139" width="3.5546875" hidden="1"/>
    <col min="5140" max="5143" width="11.44140625" hidden="1"/>
    <col min="5144" max="5146" width="12.88671875" hidden="1"/>
    <col min="5147" max="5147" width="3" hidden="1"/>
    <col min="5148" max="5148" width="3.5546875" hidden="1"/>
    <col min="5149" max="5152" width="11.44140625" hidden="1"/>
    <col min="5153" max="5155" width="12.88671875" hidden="1"/>
    <col min="5156" max="5156" width="3" hidden="1"/>
    <col min="5157" max="5157" width="3.5546875" hidden="1"/>
    <col min="5158" max="5160" width="11.44140625" hidden="1"/>
    <col min="5161" max="5161" width="12.88671875" hidden="1"/>
    <col min="5162" max="5162" width="7" hidden="1"/>
    <col min="5163" max="5163" width="12.88671875" hidden="1"/>
    <col min="5164" max="5164" width="7" hidden="1"/>
    <col min="5165" max="5165" width="12.88671875" hidden="1"/>
    <col min="5166" max="5166" width="7" hidden="1"/>
    <col min="5167" max="5167" width="2.88671875" hidden="1"/>
    <col min="5168" max="5168" width="3.5546875" hidden="1"/>
    <col min="5169" max="5172" width="11.44140625" hidden="1"/>
    <col min="5173" max="5175" width="12.88671875" hidden="1"/>
    <col min="5176" max="5176" width="3" hidden="1"/>
    <col min="5177" max="5177" width="3.5546875" hidden="1"/>
    <col min="5178" max="5181" width="11.44140625" hidden="1"/>
    <col min="5182" max="5184" width="12.88671875" hidden="1"/>
    <col min="5185" max="5185" width="3" hidden="1"/>
    <col min="5186" max="5186" width="3.5546875" hidden="1"/>
    <col min="5187" max="5189" width="11.44140625" hidden="1"/>
    <col min="5190" max="5194" width="12.5546875" hidden="1"/>
    <col min="5195" max="5195" width="3" hidden="1"/>
    <col min="5196" max="5196" width="3.88671875" hidden="1"/>
    <col min="5197" max="5204" width="12.5546875" hidden="1"/>
    <col min="5205" max="5205" width="2.5546875" hidden="1"/>
    <col min="5206" max="5376" width="11.5546875" hidden="1"/>
    <col min="5377" max="5377" width="2.88671875" hidden="1"/>
    <col min="5378" max="5384" width="11.5546875" hidden="1"/>
    <col min="5385" max="5386" width="3.5546875" hidden="1"/>
    <col min="5387" max="5391" width="11.44140625" hidden="1"/>
    <col min="5392" max="5392" width="11.5546875" hidden="1"/>
    <col min="5393" max="5393" width="12.5546875" hidden="1"/>
    <col min="5394" max="5394" width="3" hidden="1"/>
    <col min="5395" max="5395" width="3.5546875" hidden="1"/>
    <col min="5396" max="5399" width="11.44140625" hidden="1"/>
    <col min="5400" max="5402" width="12.88671875" hidden="1"/>
    <col min="5403" max="5403" width="3" hidden="1"/>
    <col min="5404" max="5404" width="3.5546875" hidden="1"/>
    <col min="5405" max="5408" width="11.44140625" hidden="1"/>
    <col min="5409" max="5411" width="12.88671875" hidden="1"/>
    <col min="5412" max="5412" width="3" hidden="1"/>
    <col min="5413" max="5413" width="3.5546875" hidden="1"/>
    <col min="5414" max="5416" width="11.44140625" hidden="1"/>
    <col min="5417" max="5417" width="12.88671875" hidden="1"/>
    <col min="5418" max="5418" width="7" hidden="1"/>
    <col min="5419" max="5419" width="12.88671875" hidden="1"/>
    <col min="5420" max="5420" width="7" hidden="1"/>
    <col min="5421" max="5421" width="12.88671875" hidden="1"/>
    <col min="5422" max="5422" width="7" hidden="1"/>
    <col min="5423" max="5423" width="2.88671875" hidden="1"/>
    <col min="5424" max="5424" width="3.5546875" hidden="1"/>
    <col min="5425" max="5428" width="11.44140625" hidden="1"/>
    <col min="5429" max="5431" width="12.88671875" hidden="1"/>
    <col min="5432" max="5432" width="3" hidden="1"/>
    <col min="5433" max="5433" width="3.5546875" hidden="1"/>
    <col min="5434" max="5437" width="11.44140625" hidden="1"/>
    <col min="5438" max="5440" width="12.88671875" hidden="1"/>
    <col min="5441" max="5441" width="3" hidden="1"/>
    <col min="5442" max="5442" width="3.5546875" hidden="1"/>
    <col min="5443" max="5445" width="11.44140625" hidden="1"/>
    <col min="5446" max="5450" width="12.5546875" hidden="1"/>
    <col min="5451" max="5451" width="3" hidden="1"/>
    <col min="5452" max="5452" width="3.88671875" hidden="1"/>
    <col min="5453" max="5460" width="12.5546875" hidden="1"/>
    <col min="5461" max="5461" width="2.5546875" hidden="1"/>
    <col min="5462" max="5632" width="11.5546875" hidden="1"/>
    <col min="5633" max="5633" width="2.88671875" hidden="1"/>
    <col min="5634" max="5640" width="11.5546875" hidden="1"/>
    <col min="5641" max="5642" width="3.5546875" hidden="1"/>
    <col min="5643" max="5647" width="11.44140625" hidden="1"/>
    <col min="5648" max="5648" width="11.5546875" hidden="1"/>
    <col min="5649" max="5649" width="12.5546875" hidden="1"/>
    <col min="5650" max="5650" width="3" hidden="1"/>
    <col min="5651" max="5651" width="3.5546875" hidden="1"/>
    <col min="5652" max="5655" width="11.44140625" hidden="1"/>
    <col min="5656" max="5658" width="12.88671875" hidden="1"/>
    <col min="5659" max="5659" width="3" hidden="1"/>
    <col min="5660" max="5660" width="3.5546875" hidden="1"/>
    <col min="5661" max="5664" width="11.44140625" hidden="1"/>
    <col min="5665" max="5667" width="12.88671875" hidden="1"/>
    <col min="5668" max="5668" width="3" hidden="1"/>
    <col min="5669" max="5669" width="3.5546875" hidden="1"/>
    <col min="5670" max="5672" width="11.44140625" hidden="1"/>
    <col min="5673" max="5673" width="12.88671875" hidden="1"/>
    <col min="5674" max="5674" width="7" hidden="1"/>
    <col min="5675" max="5675" width="12.88671875" hidden="1"/>
    <col min="5676" max="5676" width="7" hidden="1"/>
    <col min="5677" max="5677" width="12.88671875" hidden="1"/>
    <col min="5678" max="5678" width="7" hidden="1"/>
    <col min="5679" max="5679" width="2.88671875" hidden="1"/>
    <col min="5680" max="5680" width="3.5546875" hidden="1"/>
    <col min="5681" max="5684" width="11.44140625" hidden="1"/>
    <col min="5685" max="5687" width="12.88671875" hidden="1"/>
    <col min="5688" max="5688" width="3" hidden="1"/>
    <col min="5689" max="5689" width="3.5546875" hidden="1"/>
    <col min="5690" max="5693" width="11.44140625" hidden="1"/>
    <col min="5694" max="5696" width="12.88671875" hidden="1"/>
    <col min="5697" max="5697" width="3" hidden="1"/>
    <col min="5698" max="5698" width="3.5546875" hidden="1"/>
    <col min="5699" max="5701" width="11.44140625" hidden="1"/>
    <col min="5702" max="5706" width="12.5546875" hidden="1"/>
    <col min="5707" max="5707" width="3" hidden="1"/>
    <col min="5708" max="5708" width="3.88671875" hidden="1"/>
    <col min="5709" max="5716" width="12.5546875" hidden="1"/>
    <col min="5717" max="5717" width="2.5546875" hidden="1"/>
    <col min="5718" max="5888" width="11.5546875" hidden="1"/>
    <col min="5889" max="5889" width="2.88671875" hidden="1"/>
    <col min="5890" max="5896" width="11.5546875" hidden="1"/>
    <col min="5897" max="5898" width="3.5546875" hidden="1"/>
    <col min="5899" max="5903" width="11.44140625" hidden="1"/>
    <col min="5904" max="5904" width="11.5546875" hidden="1"/>
    <col min="5905" max="5905" width="12.5546875" hidden="1"/>
    <col min="5906" max="5906" width="3" hidden="1"/>
    <col min="5907" max="5907" width="3.5546875" hidden="1"/>
    <col min="5908" max="5911" width="11.44140625" hidden="1"/>
    <col min="5912" max="5914" width="12.88671875" hidden="1"/>
    <col min="5915" max="5915" width="3" hidden="1"/>
    <col min="5916" max="5916" width="3.5546875" hidden="1"/>
    <col min="5917" max="5920" width="11.44140625" hidden="1"/>
    <col min="5921" max="5923" width="12.88671875" hidden="1"/>
    <col min="5924" max="5924" width="3" hidden="1"/>
    <col min="5925" max="5925" width="3.5546875" hidden="1"/>
    <col min="5926" max="5928" width="11.44140625" hidden="1"/>
    <col min="5929" max="5929" width="12.88671875" hidden="1"/>
    <col min="5930" max="5930" width="7" hidden="1"/>
    <col min="5931" max="5931" width="12.88671875" hidden="1"/>
    <col min="5932" max="5932" width="7" hidden="1"/>
    <col min="5933" max="5933" width="12.88671875" hidden="1"/>
    <col min="5934" max="5934" width="7" hidden="1"/>
    <col min="5935" max="5935" width="2.88671875" hidden="1"/>
    <col min="5936" max="5936" width="3.5546875" hidden="1"/>
    <col min="5937" max="5940" width="11.44140625" hidden="1"/>
    <col min="5941" max="5943" width="12.88671875" hidden="1"/>
    <col min="5944" max="5944" width="3" hidden="1"/>
    <col min="5945" max="5945" width="3.5546875" hidden="1"/>
    <col min="5946" max="5949" width="11.44140625" hidden="1"/>
    <col min="5950" max="5952" width="12.88671875" hidden="1"/>
    <col min="5953" max="5953" width="3" hidden="1"/>
    <col min="5954" max="5954" width="3.5546875" hidden="1"/>
    <col min="5955" max="5957" width="11.44140625" hidden="1"/>
    <col min="5958" max="5962" width="12.5546875" hidden="1"/>
    <col min="5963" max="5963" width="3" hidden="1"/>
    <col min="5964" max="5964" width="3.88671875" hidden="1"/>
    <col min="5965" max="5972" width="12.5546875" hidden="1"/>
    <col min="5973" max="5973" width="2.5546875" hidden="1"/>
    <col min="5974" max="6144" width="11.5546875" hidden="1"/>
    <col min="6145" max="6145" width="2.88671875" hidden="1"/>
    <col min="6146" max="6152" width="11.5546875" hidden="1"/>
    <col min="6153" max="6154" width="3.5546875" hidden="1"/>
    <col min="6155" max="6159" width="11.44140625" hidden="1"/>
    <col min="6160" max="6160" width="11.5546875" hidden="1"/>
    <col min="6161" max="6161" width="12.5546875" hidden="1"/>
    <col min="6162" max="6162" width="3" hidden="1"/>
    <col min="6163" max="6163" width="3.5546875" hidden="1"/>
    <col min="6164" max="6167" width="11.44140625" hidden="1"/>
    <col min="6168" max="6170" width="12.88671875" hidden="1"/>
    <col min="6171" max="6171" width="3" hidden="1"/>
    <col min="6172" max="6172" width="3.5546875" hidden="1"/>
    <col min="6173" max="6176" width="11.44140625" hidden="1"/>
    <col min="6177" max="6179" width="12.88671875" hidden="1"/>
    <col min="6180" max="6180" width="3" hidden="1"/>
    <col min="6181" max="6181" width="3.5546875" hidden="1"/>
    <col min="6182" max="6184" width="11.44140625" hidden="1"/>
    <col min="6185" max="6185" width="12.88671875" hidden="1"/>
    <col min="6186" max="6186" width="7" hidden="1"/>
    <col min="6187" max="6187" width="12.88671875" hidden="1"/>
    <col min="6188" max="6188" width="7" hidden="1"/>
    <col min="6189" max="6189" width="12.88671875" hidden="1"/>
    <col min="6190" max="6190" width="7" hidden="1"/>
    <col min="6191" max="6191" width="2.88671875" hidden="1"/>
    <col min="6192" max="6192" width="3.5546875" hidden="1"/>
    <col min="6193" max="6196" width="11.44140625" hidden="1"/>
    <col min="6197" max="6199" width="12.88671875" hidden="1"/>
    <col min="6200" max="6200" width="3" hidden="1"/>
    <col min="6201" max="6201" width="3.5546875" hidden="1"/>
    <col min="6202" max="6205" width="11.44140625" hidden="1"/>
    <col min="6206" max="6208" width="12.88671875" hidden="1"/>
    <col min="6209" max="6209" width="3" hidden="1"/>
    <col min="6210" max="6210" width="3.5546875" hidden="1"/>
    <col min="6211" max="6213" width="11.44140625" hidden="1"/>
    <col min="6214" max="6218" width="12.5546875" hidden="1"/>
    <col min="6219" max="6219" width="3" hidden="1"/>
    <col min="6220" max="6220" width="3.88671875" hidden="1"/>
    <col min="6221" max="6228" width="12.5546875" hidden="1"/>
    <col min="6229" max="6229" width="2.5546875" hidden="1"/>
    <col min="6230" max="6400" width="11.5546875" hidden="1"/>
    <col min="6401" max="6401" width="2.88671875" hidden="1"/>
    <col min="6402" max="6408" width="11.5546875" hidden="1"/>
    <col min="6409" max="6410" width="3.5546875" hidden="1"/>
    <col min="6411" max="6415" width="11.44140625" hidden="1"/>
    <col min="6416" max="6416" width="11.5546875" hidden="1"/>
    <col min="6417" max="6417" width="12.5546875" hidden="1"/>
    <col min="6418" max="6418" width="3" hidden="1"/>
    <col min="6419" max="6419" width="3.5546875" hidden="1"/>
    <col min="6420" max="6423" width="11.44140625" hidden="1"/>
    <col min="6424" max="6426" width="12.88671875" hidden="1"/>
    <col min="6427" max="6427" width="3" hidden="1"/>
    <col min="6428" max="6428" width="3.5546875" hidden="1"/>
    <col min="6429" max="6432" width="11.44140625" hidden="1"/>
    <col min="6433" max="6435" width="12.88671875" hidden="1"/>
    <col min="6436" max="6436" width="3" hidden="1"/>
    <col min="6437" max="6437" width="3.5546875" hidden="1"/>
    <col min="6438" max="6440" width="11.44140625" hidden="1"/>
    <col min="6441" max="6441" width="12.88671875" hidden="1"/>
    <col min="6442" max="6442" width="7" hidden="1"/>
    <col min="6443" max="6443" width="12.88671875" hidden="1"/>
    <col min="6444" max="6444" width="7" hidden="1"/>
    <col min="6445" max="6445" width="12.88671875" hidden="1"/>
    <col min="6446" max="6446" width="7" hidden="1"/>
    <col min="6447" max="6447" width="2.88671875" hidden="1"/>
    <col min="6448" max="6448" width="3.5546875" hidden="1"/>
    <col min="6449" max="6452" width="11.44140625" hidden="1"/>
    <col min="6453" max="6455" width="12.88671875" hidden="1"/>
    <col min="6456" max="6456" width="3" hidden="1"/>
    <col min="6457" max="6457" width="3.5546875" hidden="1"/>
    <col min="6458" max="6461" width="11.44140625" hidden="1"/>
    <col min="6462" max="6464" width="12.88671875" hidden="1"/>
    <col min="6465" max="6465" width="3" hidden="1"/>
    <col min="6466" max="6466" width="3.5546875" hidden="1"/>
    <col min="6467" max="6469" width="11.44140625" hidden="1"/>
    <col min="6470" max="6474" width="12.5546875" hidden="1"/>
    <col min="6475" max="6475" width="3" hidden="1"/>
    <col min="6476" max="6476" width="3.88671875" hidden="1"/>
    <col min="6477" max="6484" width="12.5546875" hidden="1"/>
    <col min="6485" max="6485" width="2.5546875" hidden="1"/>
    <col min="6486" max="6656" width="11.5546875" hidden="1"/>
    <col min="6657" max="6657" width="2.88671875" hidden="1"/>
    <col min="6658" max="6664" width="11.5546875" hidden="1"/>
    <col min="6665" max="6666" width="3.5546875" hidden="1"/>
    <col min="6667" max="6671" width="11.44140625" hidden="1"/>
    <col min="6672" max="6672" width="11.5546875" hidden="1"/>
    <col min="6673" max="6673" width="12.5546875" hidden="1"/>
    <col min="6674" max="6674" width="3" hidden="1"/>
    <col min="6675" max="6675" width="3.5546875" hidden="1"/>
    <col min="6676" max="6679" width="11.44140625" hidden="1"/>
    <col min="6680" max="6682" width="12.88671875" hidden="1"/>
    <col min="6683" max="6683" width="3" hidden="1"/>
    <col min="6684" max="6684" width="3.5546875" hidden="1"/>
    <col min="6685" max="6688" width="11.44140625" hidden="1"/>
    <col min="6689" max="6691" width="12.88671875" hidden="1"/>
    <col min="6692" max="6692" width="3" hidden="1"/>
    <col min="6693" max="6693" width="3.5546875" hidden="1"/>
    <col min="6694" max="6696" width="11.44140625" hidden="1"/>
    <col min="6697" max="6697" width="12.88671875" hidden="1"/>
    <col min="6698" max="6698" width="7" hidden="1"/>
    <col min="6699" max="6699" width="12.88671875" hidden="1"/>
    <col min="6700" max="6700" width="7" hidden="1"/>
    <col min="6701" max="6701" width="12.88671875" hidden="1"/>
    <col min="6702" max="6702" width="7" hidden="1"/>
    <col min="6703" max="6703" width="2.88671875" hidden="1"/>
    <col min="6704" max="6704" width="3.5546875" hidden="1"/>
    <col min="6705" max="6708" width="11.44140625" hidden="1"/>
    <col min="6709" max="6711" width="12.88671875" hidden="1"/>
    <col min="6712" max="6712" width="3" hidden="1"/>
    <col min="6713" max="6713" width="3.5546875" hidden="1"/>
    <col min="6714" max="6717" width="11.44140625" hidden="1"/>
    <col min="6718" max="6720" width="12.88671875" hidden="1"/>
    <col min="6721" max="6721" width="3" hidden="1"/>
    <col min="6722" max="6722" width="3.5546875" hidden="1"/>
    <col min="6723" max="6725" width="11.44140625" hidden="1"/>
    <col min="6726" max="6730" width="12.5546875" hidden="1"/>
    <col min="6731" max="6731" width="3" hidden="1"/>
    <col min="6732" max="6732" width="3.88671875" hidden="1"/>
    <col min="6733" max="6740" width="12.5546875" hidden="1"/>
    <col min="6741" max="6741" width="2.5546875" hidden="1"/>
    <col min="6742" max="6912" width="11.5546875" hidden="1"/>
    <col min="6913" max="6913" width="2.88671875" hidden="1"/>
    <col min="6914" max="6920" width="11.5546875" hidden="1"/>
    <col min="6921" max="6922" width="3.5546875" hidden="1"/>
    <col min="6923" max="6927" width="11.44140625" hidden="1"/>
    <col min="6928" max="6928" width="11.5546875" hidden="1"/>
    <col min="6929" max="6929" width="12.5546875" hidden="1"/>
    <col min="6930" max="6930" width="3" hidden="1"/>
    <col min="6931" max="6931" width="3.5546875" hidden="1"/>
    <col min="6932" max="6935" width="11.44140625" hidden="1"/>
    <col min="6936" max="6938" width="12.88671875" hidden="1"/>
    <col min="6939" max="6939" width="3" hidden="1"/>
    <col min="6940" max="6940" width="3.5546875" hidden="1"/>
    <col min="6941" max="6944" width="11.44140625" hidden="1"/>
    <col min="6945" max="6947" width="12.88671875" hidden="1"/>
    <col min="6948" max="6948" width="3" hidden="1"/>
    <col min="6949" max="6949" width="3.5546875" hidden="1"/>
    <col min="6950" max="6952" width="11.44140625" hidden="1"/>
    <col min="6953" max="6953" width="12.88671875" hidden="1"/>
    <col min="6954" max="6954" width="7" hidden="1"/>
    <col min="6955" max="6955" width="12.88671875" hidden="1"/>
    <col min="6956" max="6956" width="7" hidden="1"/>
    <col min="6957" max="6957" width="12.88671875" hidden="1"/>
    <col min="6958" max="6958" width="7" hidden="1"/>
    <col min="6959" max="6959" width="2.88671875" hidden="1"/>
    <col min="6960" max="6960" width="3.5546875" hidden="1"/>
    <col min="6961" max="6964" width="11.44140625" hidden="1"/>
    <col min="6965" max="6967" width="12.88671875" hidden="1"/>
    <col min="6968" max="6968" width="3" hidden="1"/>
    <col min="6969" max="6969" width="3.5546875" hidden="1"/>
    <col min="6970" max="6973" width="11.44140625" hidden="1"/>
    <col min="6974" max="6976" width="12.88671875" hidden="1"/>
    <col min="6977" max="6977" width="3" hidden="1"/>
    <col min="6978" max="6978" width="3.5546875" hidden="1"/>
    <col min="6979" max="6981" width="11.44140625" hidden="1"/>
    <col min="6982" max="6986" width="12.5546875" hidden="1"/>
    <col min="6987" max="6987" width="3" hidden="1"/>
    <col min="6988" max="6988" width="3.88671875" hidden="1"/>
    <col min="6989" max="6996" width="12.5546875" hidden="1"/>
    <col min="6997" max="6997" width="2.5546875" hidden="1"/>
    <col min="6998" max="7168" width="11.5546875" hidden="1"/>
    <col min="7169" max="7169" width="2.88671875" hidden="1"/>
    <col min="7170" max="7176" width="11.5546875" hidden="1"/>
    <col min="7177" max="7178" width="3.5546875" hidden="1"/>
    <col min="7179" max="7183" width="11.44140625" hidden="1"/>
    <col min="7184" max="7184" width="11.5546875" hidden="1"/>
    <col min="7185" max="7185" width="12.5546875" hidden="1"/>
    <col min="7186" max="7186" width="3" hidden="1"/>
    <col min="7187" max="7187" width="3.5546875" hidden="1"/>
    <col min="7188" max="7191" width="11.44140625" hidden="1"/>
    <col min="7192" max="7194" width="12.88671875" hidden="1"/>
    <col min="7195" max="7195" width="3" hidden="1"/>
    <col min="7196" max="7196" width="3.5546875" hidden="1"/>
    <col min="7197" max="7200" width="11.44140625" hidden="1"/>
    <col min="7201" max="7203" width="12.88671875" hidden="1"/>
    <col min="7204" max="7204" width="3" hidden="1"/>
    <col min="7205" max="7205" width="3.5546875" hidden="1"/>
    <col min="7206" max="7208" width="11.44140625" hidden="1"/>
    <col min="7209" max="7209" width="12.88671875" hidden="1"/>
    <col min="7210" max="7210" width="7" hidden="1"/>
    <col min="7211" max="7211" width="12.88671875" hidden="1"/>
    <col min="7212" max="7212" width="7" hidden="1"/>
    <col min="7213" max="7213" width="12.88671875" hidden="1"/>
    <col min="7214" max="7214" width="7" hidden="1"/>
    <col min="7215" max="7215" width="2.88671875" hidden="1"/>
    <col min="7216" max="7216" width="3.5546875" hidden="1"/>
    <col min="7217" max="7220" width="11.44140625" hidden="1"/>
    <col min="7221" max="7223" width="12.88671875" hidden="1"/>
    <col min="7224" max="7224" width="3" hidden="1"/>
    <col min="7225" max="7225" width="3.5546875" hidden="1"/>
    <col min="7226" max="7229" width="11.44140625" hidden="1"/>
    <col min="7230" max="7232" width="12.88671875" hidden="1"/>
    <col min="7233" max="7233" width="3" hidden="1"/>
    <col min="7234" max="7234" width="3.5546875" hidden="1"/>
    <col min="7235" max="7237" width="11.44140625" hidden="1"/>
    <col min="7238" max="7242" width="12.5546875" hidden="1"/>
    <col min="7243" max="7243" width="3" hidden="1"/>
    <col min="7244" max="7244" width="3.88671875" hidden="1"/>
    <col min="7245" max="7252" width="12.5546875" hidden="1"/>
    <col min="7253" max="7253" width="2.5546875" hidden="1"/>
    <col min="7254" max="7424" width="11.5546875" hidden="1"/>
    <col min="7425" max="7425" width="2.88671875" hidden="1"/>
    <col min="7426" max="7432" width="11.5546875" hidden="1"/>
    <col min="7433" max="7434" width="3.5546875" hidden="1"/>
    <col min="7435" max="7439" width="11.44140625" hidden="1"/>
    <col min="7440" max="7440" width="11.5546875" hidden="1"/>
    <col min="7441" max="7441" width="12.5546875" hidden="1"/>
    <col min="7442" max="7442" width="3" hidden="1"/>
    <col min="7443" max="7443" width="3.5546875" hidden="1"/>
    <col min="7444" max="7447" width="11.44140625" hidden="1"/>
    <col min="7448" max="7450" width="12.88671875" hidden="1"/>
    <col min="7451" max="7451" width="3" hidden="1"/>
    <col min="7452" max="7452" width="3.5546875" hidden="1"/>
    <col min="7453" max="7456" width="11.44140625" hidden="1"/>
    <col min="7457" max="7459" width="12.88671875" hidden="1"/>
    <col min="7460" max="7460" width="3" hidden="1"/>
    <col min="7461" max="7461" width="3.5546875" hidden="1"/>
    <col min="7462" max="7464" width="11.44140625" hidden="1"/>
    <col min="7465" max="7465" width="12.88671875" hidden="1"/>
    <col min="7466" max="7466" width="7" hidden="1"/>
    <col min="7467" max="7467" width="12.88671875" hidden="1"/>
    <col min="7468" max="7468" width="7" hidden="1"/>
    <col min="7469" max="7469" width="12.88671875" hidden="1"/>
    <col min="7470" max="7470" width="7" hidden="1"/>
    <col min="7471" max="7471" width="2.88671875" hidden="1"/>
    <col min="7472" max="7472" width="3.5546875" hidden="1"/>
    <col min="7473" max="7476" width="11.44140625" hidden="1"/>
    <col min="7477" max="7479" width="12.88671875" hidden="1"/>
    <col min="7480" max="7480" width="3" hidden="1"/>
    <col min="7481" max="7481" width="3.5546875" hidden="1"/>
    <col min="7482" max="7485" width="11.44140625" hidden="1"/>
    <col min="7486" max="7488" width="12.88671875" hidden="1"/>
    <col min="7489" max="7489" width="3" hidden="1"/>
    <col min="7490" max="7490" width="3.5546875" hidden="1"/>
    <col min="7491" max="7493" width="11.44140625" hidden="1"/>
    <col min="7494" max="7498" width="12.5546875" hidden="1"/>
    <col min="7499" max="7499" width="3" hidden="1"/>
    <col min="7500" max="7500" width="3.88671875" hidden="1"/>
    <col min="7501" max="7508" width="12.5546875" hidden="1"/>
    <col min="7509" max="7509" width="2.5546875" hidden="1"/>
    <col min="7510" max="7680" width="11.5546875" hidden="1"/>
    <col min="7681" max="7681" width="2.88671875" hidden="1"/>
    <col min="7682" max="7688" width="11.5546875" hidden="1"/>
    <col min="7689" max="7690" width="3.5546875" hidden="1"/>
    <col min="7691" max="7695" width="11.44140625" hidden="1"/>
    <col min="7696" max="7696" width="11.5546875" hidden="1"/>
    <col min="7697" max="7697" width="12.5546875" hidden="1"/>
    <col min="7698" max="7698" width="3" hidden="1"/>
    <col min="7699" max="7699" width="3.5546875" hidden="1"/>
    <col min="7700" max="7703" width="11.44140625" hidden="1"/>
    <col min="7704" max="7706" width="12.88671875" hidden="1"/>
    <col min="7707" max="7707" width="3" hidden="1"/>
    <col min="7708" max="7708" width="3.5546875" hidden="1"/>
    <col min="7709" max="7712" width="11.44140625" hidden="1"/>
    <col min="7713" max="7715" width="12.88671875" hidden="1"/>
    <col min="7716" max="7716" width="3" hidden="1"/>
    <col min="7717" max="7717" width="3.5546875" hidden="1"/>
    <col min="7718" max="7720" width="11.44140625" hidden="1"/>
    <col min="7721" max="7721" width="12.88671875" hidden="1"/>
    <col min="7722" max="7722" width="7" hidden="1"/>
    <col min="7723" max="7723" width="12.88671875" hidden="1"/>
    <col min="7724" max="7724" width="7" hidden="1"/>
    <col min="7725" max="7725" width="12.88671875" hidden="1"/>
    <col min="7726" max="7726" width="7" hidden="1"/>
    <col min="7727" max="7727" width="2.88671875" hidden="1"/>
    <col min="7728" max="7728" width="3.5546875" hidden="1"/>
    <col min="7729" max="7732" width="11.44140625" hidden="1"/>
    <col min="7733" max="7735" width="12.88671875" hidden="1"/>
    <col min="7736" max="7736" width="3" hidden="1"/>
    <col min="7737" max="7737" width="3.5546875" hidden="1"/>
    <col min="7738" max="7741" width="11.44140625" hidden="1"/>
    <col min="7742" max="7744" width="12.88671875" hidden="1"/>
    <col min="7745" max="7745" width="3" hidden="1"/>
    <col min="7746" max="7746" width="3.5546875" hidden="1"/>
    <col min="7747" max="7749" width="11.44140625" hidden="1"/>
    <col min="7750" max="7754" width="12.5546875" hidden="1"/>
    <col min="7755" max="7755" width="3" hidden="1"/>
    <col min="7756" max="7756" width="3.88671875" hidden="1"/>
    <col min="7757" max="7764" width="12.5546875" hidden="1"/>
    <col min="7765" max="7765" width="2.5546875" hidden="1"/>
    <col min="7766" max="7936" width="11.5546875" hidden="1"/>
    <col min="7937" max="7937" width="2.88671875" hidden="1"/>
    <col min="7938" max="7944" width="11.5546875" hidden="1"/>
    <col min="7945" max="7946" width="3.5546875" hidden="1"/>
    <col min="7947" max="7951" width="11.44140625" hidden="1"/>
    <col min="7952" max="7952" width="11.5546875" hidden="1"/>
    <col min="7953" max="7953" width="12.5546875" hidden="1"/>
    <col min="7954" max="7954" width="3" hidden="1"/>
    <col min="7955" max="7955" width="3.5546875" hidden="1"/>
    <col min="7956" max="7959" width="11.44140625" hidden="1"/>
    <col min="7960" max="7962" width="12.88671875" hidden="1"/>
    <col min="7963" max="7963" width="3" hidden="1"/>
    <col min="7964" max="7964" width="3.5546875" hidden="1"/>
    <col min="7965" max="7968" width="11.44140625" hidden="1"/>
    <col min="7969" max="7971" width="12.88671875" hidden="1"/>
    <col min="7972" max="7972" width="3" hidden="1"/>
    <col min="7973" max="7973" width="3.5546875" hidden="1"/>
    <col min="7974" max="7976" width="11.44140625" hidden="1"/>
    <col min="7977" max="7977" width="12.88671875" hidden="1"/>
    <col min="7978" max="7978" width="7" hidden="1"/>
    <col min="7979" max="7979" width="12.88671875" hidden="1"/>
    <col min="7980" max="7980" width="7" hidden="1"/>
    <col min="7981" max="7981" width="12.88671875" hidden="1"/>
    <col min="7982" max="7982" width="7" hidden="1"/>
    <col min="7983" max="7983" width="2.88671875" hidden="1"/>
    <col min="7984" max="7984" width="3.5546875" hidden="1"/>
    <col min="7985" max="7988" width="11.44140625" hidden="1"/>
    <col min="7989" max="7991" width="12.88671875" hidden="1"/>
    <col min="7992" max="7992" width="3" hidden="1"/>
    <col min="7993" max="7993" width="3.5546875" hidden="1"/>
    <col min="7994" max="7997" width="11.44140625" hidden="1"/>
    <col min="7998" max="8000" width="12.88671875" hidden="1"/>
    <col min="8001" max="8001" width="3" hidden="1"/>
    <col min="8002" max="8002" width="3.5546875" hidden="1"/>
    <col min="8003" max="8005" width="11.44140625" hidden="1"/>
    <col min="8006" max="8010" width="12.5546875" hidden="1"/>
    <col min="8011" max="8011" width="3" hidden="1"/>
    <col min="8012" max="8012" width="3.88671875" hidden="1"/>
    <col min="8013" max="8020" width="12.5546875" hidden="1"/>
    <col min="8021" max="8021" width="2.5546875" hidden="1"/>
    <col min="8022" max="8192" width="11.5546875" hidden="1"/>
    <col min="8193" max="8193" width="2.88671875" hidden="1"/>
    <col min="8194" max="8200" width="11.5546875" hidden="1"/>
    <col min="8201" max="8202" width="3.5546875" hidden="1"/>
    <col min="8203" max="8207" width="11.44140625" hidden="1"/>
    <col min="8208" max="8208" width="11.5546875" hidden="1"/>
    <col min="8209" max="8209" width="12.5546875" hidden="1"/>
    <col min="8210" max="8210" width="3" hidden="1"/>
    <col min="8211" max="8211" width="3.5546875" hidden="1"/>
    <col min="8212" max="8215" width="11.44140625" hidden="1"/>
    <col min="8216" max="8218" width="12.88671875" hidden="1"/>
    <col min="8219" max="8219" width="3" hidden="1"/>
    <col min="8220" max="8220" width="3.5546875" hidden="1"/>
    <col min="8221" max="8224" width="11.44140625" hidden="1"/>
    <col min="8225" max="8227" width="12.88671875" hidden="1"/>
    <col min="8228" max="8228" width="3" hidden="1"/>
    <col min="8229" max="8229" width="3.5546875" hidden="1"/>
    <col min="8230" max="8232" width="11.44140625" hidden="1"/>
    <col min="8233" max="8233" width="12.88671875" hidden="1"/>
    <col min="8234" max="8234" width="7" hidden="1"/>
    <col min="8235" max="8235" width="12.88671875" hidden="1"/>
    <col min="8236" max="8236" width="7" hidden="1"/>
    <col min="8237" max="8237" width="12.88671875" hidden="1"/>
    <col min="8238" max="8238" width="7" hidden="1"/>
    <col min="8239" max="8239" width="2.88671875" hidden="1"/>
    <col min="8240" max="8240" width="3.5546875" hidden="1"/>
    <col min="8241" max="8244" width="11.44140625" hidden="1"/>
    <col min="8245" max="8247" width="12.88671875" hidden="1"/>
    <col min="8248" max="8248" width="3" hidden="1"/>
    <col min="8249" max="8249" width="3.5546875" hidden="1"/>
    <col min="8250" max="8253" width="11.44140625" hidden="1"/>
    <col min="8254" max="8256" width="12.88671875" hidden="1"/>
    <col min="8257" max="8257" width="3" hidden="1"/>
    <col min="8258" max="8258" width="3.5546875" hidden="1"/>
    <col min="8259" max="8261" width="11.44140625" hidden="1"/>
    <col min="8262" max="8266" width="12.5546875" hidden="1"/>
    <col min="8267" max="8267" width="3" hidden="1"/>
    <col min="8268" max="8268" width="3.88671875" hidden="1"/>
    <col min="8269" max="8276" width="12.5546875" hidden="1"/>
    <col min="8277" max="8277" width="2.5546875" hidden="1"/>
    <col min="8278" max="8448" width="11.5546875" hidden="1"/>
    <col min="8449" max="8449" width="2.88671875" hidden="1"/>
    <col min="8450" max="8456" width="11.5546875" hidden="1"/>
    <col min="8457" max="8458" width="3.5546875" hidden="1"/>
    <col min="8459" max="8463" width="11.44140625" hidden="1"/>
    <col min="8464" max="8464" width="11.5546875" hidden="1"/>
    <col min="8465" max="8465" width="12.5546875" hidden="1"/>
    <col min="8466" max="8466" width="3" hidden="1"/>
    <col min="8467" max="8467" width="3.5546875" hidden="1"/>
    <col min="8468" max="8471" width="11.44140625" hidden="1"/>
    <col min="8472" max="8474" width="12.88671875" hidden="1"/>
    <col min="8475" max="8475" width="3" hidden="1"/>
    <col min="8476" max="8476" width="3.5546875" hidden="1"/>
    <col min="8477" max="8480" width="11.44140625" hidden="1"/>
    <col min="8481" max="8483" width="12.88671875" hidden="1"/>
    <col min="8484" max="8484" width="3" hidden="1"/>
    <col min="8485" max="8485" width="3.5546875" hidden="1"/>
    <col min="8486" max="8488" width="11.44140625" hidden="1"/>
    <col min="8489" max="8489" width="12.88671875" hidden="1"/>
    <col min="8490" max="8490" width="7" hidden="1"/>
    <col min="8491" max="8491" width="12.88671875" hidden="1"/>
    <col min="8492" max="8492" width="7" hidden="1"/>
    <col min="8493" max="8493" width="12.88671875" hidden="1"/>
    <col min="8494" max="8494" width="7" hidden="1"/>
    <col min="8495" max="8495" width="2.88671875" hidden="1"/>
    <col min="8496" max="8496" width="3.5546875" hidden="1"/>
    <col min="8497" max="8500" width="11.44140625" hidden="1"/>
    <col min="8501" max="8503" width="12.88671875" hidden="1"/>
    <col min="8504" max="8504" width="3" hidden="1"/>
    <col min="8505" max="8505" width="3.5546875" hidden="1"/>
    <col min="8506" max="8509" width="11.44140625" hidden="1"/>
    <col min="8510" max="8512" width="12.88671875" hidden="1"/>
    <col min="8513" max="8513" width="3" hidden="1"/>
    <col min="8514" max="8514" width="3.5546875" hidden="1"/>
    <col min="8515" max="8517" width="11.44140625" hidden="1"/>
    <col min="8518" max="8522" width="12.5546875" hidden="1"/>
    <col min="8523" max="8523" width="3" hidden="1"/>
    <col min="8524" max="8524" width="3.88671875" hidden="1"/>
    <col min="8525" max="8532" width="12.5546875" hidden="1"/>
    <col min="8533" max="8533" width="2.5546875" hidden="1"/>
    <col min="8534" max="8704" width="11.5546875" hidden="1"/>
    <col min="8705" max="8705" width="2.88671875" hidden="1"/>
    <col min="8706" max="8712" width="11.5546875" hidden="1"/>
    <col min="8713" max="8714" width="3.5546875" hidden="1"/>
    <col min="8715" max="8719" width="11.44140625" hidden="1"/>
    <col min="8720" max="8720" width="11.5546875" hidden="1"/>
    <col min="8721" max="8721" width="12.5546875" hidden="1"/>
    <col min="8722" max="8722" width="3" hidden="1"/>
    <col min="8723" max="8723" width="3.5546875" hidden="1"/>
    <col min="8724" max="8727" width="11.44140625" hidden="1"/>
    <col min="8728" max="8730" width="12.88671875" hidden="1"/>
    <col min="8731" max="8731" width="3" hidden="1"/>
    <col min="8732" max="8732" width="3.5546875" hidden="1"/>
    <col min="8733" max="8736" width="11.44140625" hidden="1"/>
    <col min="8737" max="8739" width="12.88671875" hidden="1"/>
    <col min="8740" max="8740" width="3" hidden="1"/>
    <col min="8741" max="8741" width="3.5546875" hidden="1"/>
    <col min="8742" max="8744" width="11.44140625" hidden="1"/>
    <col min="8745" max="8745" width="12.88671875" hidden="1"/>
    <col min="8746" max="8746" width="7" hidden="1"/>
    <col min="8747" max="8747" width="12.88671875" hidden="1"/>
    <col min="8748" max="8748" width="7" hidden="1"/>
    <col min="8749" max="8749" width="12.88671875" hidden="1"/>
    <col min="8750" max="8750" width="7" hidden="1"/>
    <col min="8751" max="8751" width="2.88671875" hidden="1"/>
    <col min="8752" max="8752" width="3.5546875" hidden="1"/>
    <col min="8753" max="8756" width="11.44140625" hidden="1"/>
    <col min="8757" max="8759" width="12.88671875" hidden="1"/>
    <col min="8760" max="8760" width="3" hidden="1"/>
    <col min="8761" max="8761" width="3.5546875" hidden="1"/>
    <col min="8762" max="8765" width="11.44140625" hidden="1"/>
    <col min="8766" max="8768" width="12.88671875" hidden="1"/>
    <col min="8769" max="8769" width="3" hidden="1"/>
    <col min="8770" max="8770" width="3.5546875" hidden="1"/>
    <col min="8771" max="8773" width="11.44140625" hidden="1"/>
    <col min="8774" max="8778" width="12.5546875" hidden="1"/>
    <col min="8779" max="8779" width="3" hidden="1"/>
    <col min="8780" max="8780" width="3.88671875" hidden="1"/>
    <col min="8781" max="8788" width="12.5546875" hidden="1"/>
    <col min="8789" max="8789" width="2.5546875" hidden="1"/>
    <col min="8790" max="8960" width="11.5546875" hidden="1"/>
    <col min="8961" max="8961" width="2.88671875" hidden="1"/>
    <col min="8962" max="8968" width="11.5546875" hidden="1"/>
    <col min="8969" max="8970" width="3.5546875" hidden="1"/>
    <col min="8971" max="8975" width="11.44140625" hidden="1"/>
    <col min="8976" max="8976" width="11.5546875" hidden="1"/>
    <col min="8977" max="8977" width="12.5546875" hidden="1"/>
    <col min="8978" max="8978" width="3" hidden="1"/>
    <col min="8979" max="8979" width="3.5546875" hidden="1"/>
    <col min="8980" max="8983" width="11.44140625" hidden="1"/>
    <col min="8984" max="8986" width="12.88671875" hidden="1"/>
    <col min="8987" max="8987" width="3" hidden="1"/>
    <col min="8988" max="8988" width="3.5546875" hidden="1"/>
    <col min="8989" max="8992" width="11.44140625" hidden="1"/>
    <col min="8993" max="8995" width="12.88671875" hidden="1"/>
    <col min="8996" max="8996" width="3" hidden="1"/>
    <col min="8997" max="8997" width="3.5546875" hidden="1"/>
    <col min="8998" max="9000" width="11.44140625" hidden="1"/>
    <col min="9001" max="9001" width="12.88671875" hidden="1"/>
    <col min="9002" max="9002" width="7" hidden="1"/>
    <col min="9003" max="9003" width="12.88671875" hidden="1"/>
    <col min="9004" max="9004" width="7" hidden="1"/>
    <col min="9005" max="9005" width="12.88671875" hidden="1"/>
    <col min="9006" max="9006" width="7" hidden="1"/>
    <col min="9007" max="9007" width="2.88671875" hidden="1"/>
    <col min="9008" max="9008" width="3.5546875" hidden="1"/>
    <col min="9009" max="9012" width="11.44140625" hidden="1"/>
    <col min="9013" max="9015" width="12.88671875" hidden="1"/>
    <col min="9016" max="9016" width="3" hidden="1"/>
    <col min="9017" max="9017" width="3.5546875" hidden="1"/>
    <col min="9018" max="9021" width="11.44140625" hidden="1"/>
    <col min="9022" max="9024" width="12.88671875" hidden="1"/>
    <col min="9025" max="9025" width="3" hidden="1"/>
    <col min="9026" max="9026" width="3.5546875" hidden="1"/>
    <col min="9027" max="9029" width="11.44140625" hidden="1"/>
    <col min="9030" max="9034" width="12.5546875" hidden="1"/>
    <col min="9035" max="9035" width="3" hidden="1"/>
    <col min="9036" max="9036" width="3.88671875" hidden="1"/>
    <col min="9037" max="9044" width="12.5546875" hidden="1"/>
    <col min="9045" max="9045" width="2.5546875" hidden="1"/>
    <col min="9046" max="9216" width="11.5546875" hidden="1"/>
    <col min="9217" max="9217" width="2.88671875" hidden="1"/>
    <col min="9218" max="9224" width="11.5546875" hidden="1"/>
    <col min="9225" max="9226" width="3.5546875" hidden="1"/>
    <col min="9227" max="9231" width="11.44140625" hidden="1"/>
    <col min="9232" max="9232" width="11.5546875" hidden="1"/>
    <col min="9233" max="9233" width="12.5546875" hidden="1"/>
    <col min="9234" max="9234" width="3" hidden="1"/>
    <col min="9235" max="9235" width="3.5546875" hidden="1"/>
    <col min="9236" max="9239" width="11.44140625" hidden="1"/>
    <col min="9240" max="9242" width="12.88671875" hidden="1"/>
    <col min="9243" max="9243" width="3" hidden="1"/>
    <col min="9244" max="9244" width="3.5546875" hidden="1"/>
    <col min="9245" max="9248" width="11.44140625" hidden="1"/>
    <col min="9249" max="9251" width="12.88671875" hidden="1"/>
    <col min="9252" max="9252" width="3" hidden="1"/>
    <col min="9253" max="9253" width="3.5546875" hidden="1"/>
    <col min="9254" max="9256" width="11.44140625" hidden="1"/>
    <col min="9257" max="9257" width="12.88671875" hidden="1"/>
    <col min="9258" max="9258" width="7" hidden="1"/>
    <col min="9259" max="9259" width="12.88671875" hidden="1"/>
    <col min="9260" max="9260" width="7" hidden="1"/>
    <col min="9261" max="9261" width="12.88671875" hidden="1"/>
    <col min="9262" max="9262" width="7" hidden="1"/>
    <col min="9263" max="9263" width="2.88671875" hidden="1"/>
    <col min="9264" max="9264" width="3.5546875" hidden="1"/>
    <col min="9265" max="9268" width="11.44140625" hidden="1"/>
    <col min="9269" max="9271" width="12.88671875" hidden="1"/>
    <col min="9272" max="9272" width="3" hidden="1"/>
    <col min="9273" max="9273" width="3.5546875" hidden="1"/>
    <col min="9274" max="9277" width="11.44140625" hidden="1"/>
    <col min="9278" max="9280" width="12.88671875" hidden="1"/>
    <col min="9281" max="9281" width="3" hidden="1"/>
    <col min="9282" max="9282" width="3.5546875" hidden="1"/>
    <col min="9283" max="9285" width="11.44140625" hidden="1"/>
    <col min="9286" max="9290" width="12.5546875" hidden="1"/>
    <col min="9291" max="9291" width="3" hidden="1"/>
    <col min="9292" max="9292" width="3.88671875" hidden="1"/>
    <col min="9293" max="9300" width="12.5546875" hidden="1"/>
    <col min="9301" max="9301" width="2.5546875" hidden="1"/>
    <col min="9302" max="9472" width="11.5546875" hidden="1"/>
    <col min="9473" max="9473" width="2.88671875" hidden="1"/>
    <col min="9474" max="9480" width="11.5546875" hidden="1"/>
    <col min="9481" max="9482" width="3.5546875" hidden="1"/>
    <col min="9483" max="9487" width="11.44140625" hidden="1"/>
    <col min="9488" max="9488" width="11.5546875" hidden="1"/>
    <col min="9489" max="9489" width="12.5546875" hidden="1"/>
    <col min="9490" max="9490" width="3" hidden="1"/>
    <col min="9491" max="9491" width="3.5546875" hidden="1"/>
    <col min="9492" max="9495" width="11.44140625" hidden="1"/>
    <col min="9496" max="9498" width="12.88671875" hidden="1"/>
    <col min="9499" max="9499" width="3" hidden="1"/>
    <col min="9500" max="9500" width="3.5546875" hidden="1"/>
    <col min="9501" max="9504" width="11.44140625" hidden="1"/>
    <col min="9505" max="9507" width="12.88671875" hidden="1"/>
    <col min="9508" max="9508" width="3" hidden="1"/>
    <col min="9509" max="9509" width="3.5546875" hidden="1"/>
    <col min="9510" max="9512" width="11.44140625" hidden="1"/>
    <col min="9513" max="9513" width="12.88671875" hidden="1"/>
    <col min="9514" max="9514" width="7" hidden="1"/>
    <col min="9515" max="9515" width="12.88671875" hidden="1"/>
    <col min="9516" max="9516" width="7" hidden="1"/>
    <col min="9517" max="9517" width="12.88671875" hidden="1"/>
    <col min="9518" max="9518" width="7" hidden="1"/>
    <col min="9519" max="9519" width="2.88671875" hidden="1"/>
    <col min="9520" max="9520" width="3.5546875" hidden="1"/>
    <col min="9521" max="9524" width="11.44140625" hidden="1"/>
    <col min="9525" max="9527" width="12.88671875" hidden="1"/>
    <col min="9528" max="9528" width="3" hidden="1"/>
    <col min="9529" max="9529" width="3.5546875" hidden="1"/>
    <col min="9530" max="9533" width="11.44140625" hidden="1"/>
    <col min="9534" max="9536" width="12.88671875" hidden="1"/>
    <col min="9537" max="9537" width="3" hidden="1"/>
    <col min="9538" max="9538" width="3.5546875" hidden="1"/>
    <col min="9539" max="9541" width="11.44140625" hidden="1"/>
    <col min="9542" max="9546" width="12.5546875" hidden="1"/>
    <col min="9547" max="9547" width="3" hidden="1"/>
    <col min="9548" max="9548" width="3.88671875" hidden="1"/>
    <col min="9549" max="9556" width="12.5546875" hidden="1"/>
    <col min="9557" max="9557" width="2.5546875" hidden="1"/>
    <col min="9558" max="9728" width="11.5546875" hidden="1"/>
    <col min="9729" max="9729" width="2.88671875" hidden="1"/>
    <col min="9730" max="9736" width="11.5546875" hidden="1"/>
    <col min="9737" max="9738" width="3.5546875" hidden="1"/>
    <col min="9739" max="9743" width="11.44140625" hidden="1"/>
    <col min="9744" max="9744" width="11.5546875" hidden="1"/>
    <col min="9745" max="9745" width="12.5546875" hidden="1"/>
    <col min="9746" max="9746" width="3" hidden="1"/>
    <col min="9747" max="9747" width="3.5546875" hidden="1"/>
    <col min="9748" max="9751" width="11.44140625" hidden="1"/>
    <col min="9752" max="9754" width="12.88671875" hidden="1"/>
    <col min="9755" max="9755" width="3" hidden="1"/>
    <col min="9756" max="9756" width="3.5546875" hidden="1"/>
    <col min="9757" max="9760" width="11.44140625" hidden="1"/>
    <col min="9761" max="9763" width="12.88671875" hidden="1"/>
    <col min="9764" max="9764" width="3" hidden="1"/>
    <col min="9765" max="9765" width="3.5546875" hidden="1"/>
    <col min="9766" max="9768" width="11.44140625" hidden="1"/>
    <col min="9769" max="9769" width="12.88671875" hidden="1"/>
    <col min="9770" max="9770" width="7" hidden="1"/>
    <col min="9771" max="9771" width="12.88671875" hidden="1"/>
    <col min="9772" max="9772" width="7" hidden="1"/>
    <col min="9773" max="9773" width="12.88671875" hidden="1"/>
    <col min="9774" max="9774" width="7" hidden="1"/>
    <col min="9775" max="9775" width="2.88671875" hidden="1"/>
    <col min="9776" max="9776" width="3.5546875" hidden="1"/>
    <col min="9777" max="9780" width="11.44140625" hidden="1"/>
    <col min="9781" max="9783" width="12.88671875" hidden="1"/>
    <col min="9784" max="9784" width="3" hidden="1"/>
    <col min="9785" max="9785" width="3.5546875" hidden="1"/>
    <col min="9786" max="9789" width="11.44140625" hidden="1"/>
    <col min="9790" max="9792" width="12.88671875" hidden="1"/>
    <col min="9793" max="9793" width="3" hidden="1"/>
    <col min="9794" max="9794" width="3.5546875" hidden="1"/>
    <col min="9795" max="9797" width="11.44140625" hidden="1"/>
    <col min="9798" max="9802" width="12.5546875" hidden="1"/>
    <col min="9803" max="9803" width="3" hidden="1"/>
    <col min="9804" max="9804" width="3.88671875" hidden="1"/>
    <col min="9805" max="9812" width="12.5546875" hidden="1"/>
    <col min="9813" max="9813" width="2.5546875" hidden="1"/>
    <col min="9814" max="9984" width="11.5546875" hidden="1"/>
    <col min="9985" max="9985" width="2.88671875" hidden="1"/>
    <col min="9986" max="9992" width="11.5546875" hidden="1"/>
    <col min="9993" max="9994" width="3.5546875" hidden="1"/>
    <col min="9995" max="9999" width="11.44140625" hidden="1"/>
    <col min="10000" max="10000" width="11.5546875" hidden="1"/>
    <col min="10001" max="10001" width="12.5546875" hidden="1"/>
    <col min="10002" max="10002" width="3" hidden="1"/>
    <col min="10003" max="10003" width="3.5546875" hidden="1"/>
    <col min="10004" max="10007" width="11.44140625" hidden="1"/>
    <col min="10008" max="10010" width="12.88671875" hidden="1"/>
    <col min="10011" max="10011" width="3" hidden="1"/>
    <col min="10012" max="10012" width="3.5546875" hidden="1"/>
    <col min="10013" max="10016" width="11.44140625" hidden="1"/>
    <col min="10017" max="10019" width="12.88671875" hidden="1"/>
    <col min="10020" max="10020" width="3" hidden="1"/>
    <col min="10021" max="10021" width="3.5546875" hidden="1"/>
    <col min="10022" max="10024" width="11.44140625" hidden="1"/>
    <col min="10025" max="10025" width="12.88671875" hidden="1"/>
    <col min="10026" max="10026" width="7" hidden="1"/>
    <col min="10027" max="10027" width="12.88671875" hidden="1"/>
    <col min="10028" max="10028" width="7" hidden="1"/>
    <col min="10029" max="10029" width="12.88671875" hidden="1"/>
    <col min="10030" max="10030" width="7" hidden="1"/>
    <col min="10031" max="10031" width="2.88671875" hidden="1"/>
    <col min="10032" max="10032" width="3.5546875" hidden="1"/>
    <col min="10033" max="10036" width="11.44140625" hidden="1"/>
    <col min="10037" max="10039" width="12.88671875" hidden="1"/>
    <col min="10040" max="10040" width="3" hidden="1"/>
    <col min="10041" max="10041" width="3.5546875" hidden="1"/>
    <col min="10042" max="10045" width="11.44140625" hidden="1"/>
    <col min="10046" max="10048" width="12.88671875" hidden="1"/>
    <col min="10049" max="10049" width="3" hidden="1"/>
    <col min="10050" max="10050" width="3.5546875" hidden="1"/>
    <col min="10051" max="10053" width="11.44140625" hidden="1"/>
    <col min="10054" max="10058" width="12.5546875" hidden="1"/>
    <col min="10059" max="10059" width="3" hidden="1"/>
    <col min="10060" max="10060" width="3.88671875" hidden="1"/>
    <col min="10061" max="10068" width="12.5546875" hidden="1"/>
    <col min="10069" max="10069" width="2.5546875" hidden="1"/>
    <col min="10070" max="10240" width="11.5546875" hidden="1"/>
    <col min="10241" max="10241" width="2.88671875" hidden="1"/>
    <col min="10242" max="10248" width="11.5546875" hidden="1"/>
    <col min="10249" max="10250" width="3.5546875" hidden="1"/>
    <col min="10251" max="10255" width="11.44140625" hidden="1"/>
    <col min="10256" max="10256" width="11.5546875" hidden="1"/>
    <col min="10257" max="10257" width="12.5546875" hidden="1"/>
    <col min="10258" max="10258" width="3" hidden="1"/>
    <col min="10259" max="10259" width="3.5546875" hidden="1"/>
    <col min="10260" max="10263" width="11.44140625" hidden="1"/>
    <col min="10264" max="10266" width="12.88671875" hidden="1"/>
    <col min="10267" max="10267" width="3" hidden="1"/>
    <col min="10268" max="10268" width="3.5546875" hidden="1"/>
    <col min="10269" max="10272" width="11.44140625" hidden="1"/>
    <col min="10273" max="10275" width="12.88671875" hidden="1"/>
    <col min="10276" max="10276" width="3" hidden="1"/>
    <col min="10277" max="10277" width="3.5546875" hidden="1"/>
    <col min="10278" max="10280" width="11.44140625" hidden="1"/>
    <col min="10281" max="10281" width="12.88671875" hidden="1"/>
    <col min="10282" max="10282" width="7" hidden="1"/>
    <col min="10283" max="10283" width="12.88671875" hidden="1"/>
    <col min="10284" max="10284" width="7" hidden="1"/>
    <col min="10285" max="10285" width="12.88671875" hidden="1"/>
    <col min="10286" max="10286" width="7" hidden="1"/>
    <col min="10287" max="10287" width="2.88671875" hidden="1"/>
    <col min="10288" max="10288" width="3.5546875" hidden="1"/>
    <col min="10289" max="10292" width="11.44140625" hidden="1"/>
    <col min="10293" max="10295" width="12.88671875" hidden="1"/>
    <col min="10296" max="10296" width="3" hidden="1"/>
    <col min="10297" max="10297" width="3.5546875" hidden="1"/>
    <col min="10298" max="10301" width="11.44140625" hidden="1"/>
    <col min="10302" max="10304" width="12.88671875" hidden="1"/>
    <col min="10305" max="10305" width="3" hidden="1"/>
    <col min="10306" max="10306" width="3.5546875" hidden="1"/>
    <col min="10307" max="10309" width="11.44140625" hidden="1"/>
    <col min="10310" max="10314" width="12.5546875" hidden="1"/>
    <col min="10315" max="10315" width="3" hidden="1"/>
    <col min="10316" max="10316" width="3.88671875" hidden="1"/>
    <col min="10317" max="10324" width="12.5546875" hidden="1"/>
    <col min="10325" max="10325" width="2.5546875" hidden="1"/>
    <col min="10326" max="10496" width="11.5546875" hidden="1"/>
    <col min="10497" max="10497" width="2.88671875" hidden="1"/>
    <col min="10498" max="10504" width="11.5546875" hidden="1"/>
    <col min="10505" max="10506" width="3.5546875" hidden="1"/>
    <col min="10507" max="10511" width="11.44140625" hidden="1"/>
    <col min="10512" max="10512" width="11.5546875" hidden="1"/>
    <col min="10513" max="10513" width="12.5546875" hidden="1"/>
    <col min="10514" max="10514" width="3" hidden="1"/>
    <col min="10515" max="10515" width="3.5546875" hidden="1"/>
    <col min="10516" max="10519" width="11.44140625" hidden="1"/>
    <col min="10520" max="10522" width="12.88671875" hidden="1"/>
    <col min="10523" max="10523" width="3" hidden="1"/>
    <col min="10524" max="10524" width="3.5546875" hidden="1"/>
    <col min="10525" max="10528" width="11.44140625" hidden="1"/>
    <col min="10529" max="10531" width="12.88671875" hidden="1"/>
    <col min="10532" max="10532" width="3" hidden="1"/>
    <col min="10533" max="10533" width="3.5546875" hidden="1"/>
    <col min="10534" max="10536" width="11.44140625" hidden="1"/>
    <col min="10537" max="10537" width="12.88671875" hidden="1"/>
    <col min="10538" max="10538" width="7" hidden="1"/>
    <col min="10539" max="10539" width="12.88671875" hidden="1"/>
    <col min="10540" max="10540" width="7" hidden="1"/>
    <col min="10541" max="10541" width="12.88671875" hidden="1"/>
    <col min="10542" max="10542" width="7" hidden="1"/>
    <col min="10543" max="10543" width="2.88671875" hidden="1"/>
    <col min="10544" max="10544" width="3.5546875" hidden="1"/>
    <col min="10545" max="10548" width="11.44140625" hidden="1"/>
    <col min="10549" max="10551" width="12.88671875" hidden="1"/>
    <col min="10552" max="10552" width="3" hidden="1"/>
    <col min="10553" max="10553" width="3.5546875" hidden="1"/>
    <col min="10554" max="10557" width="11.44140625" hidden="1"/>
    <col min="10558" max="10560" width="12.88671875" hidden="1"/>
    <col min="10561" max="10561" width="3" hidden="1"/>
    <col min="10562" max="10562" width="3.5546875" hidden="1"/>
    <col min="10563" max="10565" width="11.44140625" hidden="1"/>
    <col min="10566" max="10570" width="12.5546875" hidden="1"/>
    <col min="10571" max="10571" width="3" hidden="1"/>
    <col min="10572" max="10572" width="3.88671875" hidden="1"/>
    <col min="10573" max="10580" width="12.5546875" hidden="1"/>
    <col min="10581" max="10581" width="2.5546875" hidden="1"/>
    <col min="10582" max="10752" width="11.5546875" hidden="1"/>
    <col min="10753" max="10753" width="2.88671875" hidden="1"/>
    <col min="10754" max="10760" width="11.5546875" hidden="1"/>
    <col min="10761" max="10762" width="3.5546875" hidden="1"/>
    <col min="10763" max="10767" width="11.44140625" hidden="1"/>
    <col min="10768" max="10768" width="11.5546875" hidden="1"/>
    <col min="10769" max="10769" width="12.5546875" hidden="1"/>
    <col min="10770" max="10770" width="3" hidden="1"/>
    <col min="10771" max="10771" width="3.5546875" hidden="1"/>
    <col min="10772" max="10775" width="11.44140625" hidden="1"/>
    <col min="10776" max="10778" width="12.88671875" hidden="1"/>
    <col min="10779" max="10779" width="3" hidden="1"/>
    <col min="10780" max="10780" width="3.5546875" hidden="1"/>
    <col min="10781" max="10784" width="11.44140625" hidden="1"/>
    <col min="10785" max="10787" width="12.88671875" hidden="1"/>
    <col min="10788" max="10788" width="3" hidden="1"/>
    <col min="10789" max="10789" width="3.5546875" hidden="1"/>
    <col min="10790" max="10792" width="11.44140625" hidden="1"/>
    <col min="10793" max="10793" width="12.88671875" hidden="1"/>
    <col min="10794" max="10794" width="7" hidden="1"/>
    <col min="10795" max="10795" width="12.88671875" hidden="1"/>
    <col min="10796" max="10796" width="7" hidden="1"/>
    <col min="10797" max="10797" width="12.88671875" hidden="1"/>
    <col min="10798" max="10798" width="7" hidden="1"/>
    <col min="10799" max="10799" width="2.88671875" hidden="1"/>
    <col min="10800" max="10800" width="3.5546875" hidden="1"/>
    <col min="10801" max="10804" width="11.44140625" hidden="1"/>
    <col min="10805" max="10807" width="12.88671875" hidden="1"/>
    <col min="10808" max="10808" width="3" hidden="1"/>
    <col min="10809" max="10809" width="3.5546875" hidden="1"/>
    <col min="10810" max="10813" width="11.44140625" hidden="1"/>
    <col min="10814" max="10816" width="12.88671875" hidden="1"/>
    <col min="10817" max="10817" width="3" hidden="1"/>
    <col min="10818" max="10818" width="3.5546875" hidden="1"/>
    <col min="10819" max="10821" width="11.44140625" hidden="1"/>
    <col min="10822" max="10826" width="12.5546875" hidden="1"/>
    <col min="10827" max="10827" width="3" hidden="1"/>
    <col min="10828" max="10828" width="3.88671875" hidden="1"/>
    <col min="10829" max="10836" width="12.5546875" hidden="1"/>
    <col min="10837" max="10837" width="2.5546875" hidden="1"/>
    <col min="10838" max="11008" width="11.5546875" hidden="1"/>
    <col min="11009" max="11009" width="2.88671875" hidden="1"/>
    <col min="11010" max="11016" width="11.5546875" hidden="1"/>
    <col min="11017" max="11018" width="3.5546875" hidden="1"/>
    <col min="11019" max="11023" width="11.44140625" hidden="1"/>
    <col min="11024" max="11024" width="11.5546875" hidden="1"/>
    <col min="11025" max="11025" width="12.5546875" hidden="1"/>
    <col min="11026" max="11026" width="3" hidden="1"/>
    <col min="11027" max="11027" width="3.5546875" hidden="1"/>
    <col min="11028" max="11031" width="11.44140625" hidden="1"/>
    <col min="11032" max="11034" width="12.88671875" hidden="1"/>
    <col min="11035" max="11035" width="3" hidden="1"/>
    <col min="11036" max="11036" width="3.5546875" hidden="1"/>
    <col min="11037" max="11040" width="11.44140625" hidden="1"/>
    <col min="11041" max="11043" width="12.88671875" hidden="1"/>
    <col min="11044" max="11044" width="3" hidden="1"/>
    <col min="11045" max="11045" width="3.5546875" hidden="1"/>
    <col min="11046" max="11048" width="11.44140625" hidden="1"/>
    <col min="11049" max="11049" width="12.88671875" hidden="1"/>
    <col min="11050" max="11050" width="7" hidden="1"/>
    <col min="11051" max="11051" width="12.88671875" hidden="1"/>
    <col min="11052" max="11052" width="7" hidden="1"/>
    <col min="11053" max="11053" width="12.88671875" hidden="1"/>
    <col min="11054" max="11054" width="7" hidden="1"/>
    <col min="11055" max="11055" width="2.88671875" hidden="1"/>
    <col min="11056" max="11056" width="3.5546875" hidden="1"/>
    <col min="11057" max="11060" width="11.44140625" hidden="1"/>
    <col min="11061" max="11063" width="12.88671875" hidden="1"/>
    <col min="11064" max="11064" width="3" hidden="1"/>
    <col min="11065" max="11065" width="3.5546875" hidden="1"/>
    <col min="11066" max="11069" width="11.44140625" hidden="1"/>
    <col min="11070" max="11072" width="12.88671875" hidden="1"/>
    <col min="11073" max="11073" width="3" hidden="1"/>
    <col min="11074" max="11074" width="3.5546875" hidden="1"/>
    <col min="11075" max="11077" width="11.44140625" hidden="1"/>
    <col min="11078" max="11082" width="12.5546875" hidden="1"/>
    <col min="11083" max="11083" width="3" hidden="1"/>
    <col min="11084" max="11084" width="3.88671875" hidden="1"/>
    <col min="11085" max="11092" width="12.5546875" hidden="1"/>
    <col min="11093" max="11093" width="2.5546875" hidden="1"/>
    <col min="11094" max="11264" width="11.5546875" hidden="1"/>
    <col min="11265" max="11265" width="2.88671875" hidden="1"/>
    <col min="11266" max="11272" width="11.5546875" hidden="1"/>
    <col min="11273" max="11274" width="3.5546875" hidden="1"/>
    <col min="11275" max="11279" width="11.44140625" hidden="1"/>
    <col min="11280" max="11280" width="11.5546875" hidden="1"/>
    <col min="11281" max="11281" width="12.5546875" hidden="1"/>
    <col min="11282" max="11282" width="3" hidden="1"/>
    <col min="11283" max="11283" width="3.5546875" hidden="1"/>
    <col min="11284" max="11287" width="11.44140625" hidden="1"/>
    <col min="11288" max="11290" width="12.88671875" hidden="1"/>
    <col min="11291" max="11291" width="3" hidden="1"/>
    <col min="11292" max="11292" width="3.5546875" hidden="1"/>
    <col min="11293" max="11296" width="11.44140625" hidden="1"/>
    <col min="11297" max="11299" width="12.88671875" hidden="1"/>
    <col min="11300" max="11300" width="3" hidden="1"/>
    <col min="11301" max="11301" width="3.5546875" hidden="1"/>
    <col min="11302" max="11304" width="11.44140625" hidden="1"/>
    <col min="11305" max="11305" width="12.88671875" hidden="1"/>
    <col min="11306" max="11306" width="7" hidden="1"/>
    <col min="11307" max="11307" width="12.88671875" hidden="1"/>
    <col min="11308" max="11308" width="7" hidden="1"/>
    <col min="11309" max="11309" width="12.88671875" hidden="1"/>
    <col min="11310" max="11310" width="7" hidden="1"/>
    <col min="11311" max="11311" width="2.88671875" hidden="1"/>
    <col min="11312" max="11312" width="3.5546875" hidden="1"/>
    <col min="11313" max="11316" width="11.44140625" hidden="1"/>
    <col min="11317" max="11319" width="12.88671875" hidden="1"/>
    <col min="11320" max="11320" width="3" hidden="1"/>
    <col min="11321" max="11321" width="3.5546875" hidden="1"/>
    <col min="11322" max="11325" width="11.44140625" hidden="1"/>
    <col min="11326" max="11328" width="12.88671875" hidden="1"/>
    <col min="11329" max="11329" width="3" hidden="1"/>
    <col min="11330" max="11330" width="3.5546875" hidden="1"/>
    <col min="11331" max="11333" width="11.44140625" hidden="1"/>
    <col min="11334" max="11338" width="12.5546875" hidden="1"/>
    <col min="11339" max="11339" width="3" hidden="1"/>
    <col min="11340" max="11340" width="3.88671875" hidden="1"/>
    <col min="11341" max="11348" width="12.5546875" hidden="1"/>
    <col min="11349" max="11349" width="2.5546875" hidden="1"/>
    <col min="11350" max="11520" width="11.5546875" hidden="1"/>
    <col min="11521" max="11521" width="2.88671875" hidden="1"/>
    <col min="11522" max="11528" width="11.5546875" hidden="1"/>
    <col min="11529" max="11530" width="3.5546875" hidden="1"/>
    <col min="11531" max="11535" width="11.44140625" hidden="1"/>
    <col min="11536" max="11536" width="11.5546875" hidden="1"/>
    <col min="11537" max="11537" width="12.5546875" hidden="1"/>
    <col min="11538" max="11538" width="3" hidden="1"/>
    <col min="11539" max="11539" width="3.5546875" hidden="1"/>
    <col min="11540" max="11543" width="11.44140625" hidden="1"/>
    <col min="11544" max="11546" width="12.88671875" hidden="1"/>
    <col min="11547" max="11547" width="3" hidden="1"/>
    <col min="11548" max="11548" width="3.5546875" hidden="1"/>
    <col min="11549" max="11552" width="11.44140625" hidden="1"/>
    <col min="11553" max="11555" width="12.88671875" hidden="1"/>
    <col min="11556" max="11556" width="3" hidden="1"/>
    <col min="11557" max="11557" width="3.5546875" hidden="1"/>
    <col min="11558" max="11560" width="11.44140625" hidden="1"/>
    <col min="11561" max="11561" width="12.88671875" hidden="1"/>
    <col min="11562" max="11562" width="7" hidden="1"/>
    <col min="11563" max="11563" width="12.88671875" hidden="1"/>
    <col min="11564" max="11564" width="7" hidden="1"/>
    <col min="11565" max="11565" width="12.88671875" hidden="1"/>
    <col min="11566" max="11566" width="7" hidden="1"/>
    <col min="11567" max="11567" width="2.88671875" hidden="1"/>
    <col min="11568" max="11568" width="3.5546875" hidden="1"/>
    <col min="11569" max="11572" width="11.44140625" hidden="1"/>
    <col min="11573" max="11575" width="12.88671875" hidden="1"/>
    <col min="11576" max="11576" width="3" hidden="1"/>
    <col min="11577" max="11577" width="3.5546875" hidden="1"/>
    <col min="11578" max="11581" width="11.44140625" hidden="1"/>
    <col min="11582" max="11584" width="12.88671875" hidden="1"/>
    <col min="11585" max="11585" width="3" hidden="1"/>
    <col min="11586" max="11586" width="3.5546875" hidden="1"/>
    <col min="11587" max="11589" width="11.44140625" hidden="1"/>
    <col min="11590" max="11594" width="12.5546875" hidden="1"/>
    <col min="11595" max="11595" width="3" hidden="1"/>
    <col min="11596" max="11596" width="3.88671875" hidden="1"/>
    <col min="11597" max="11604" width="12.5546875" hidden="1"/>
    <col min="11605" max="11605" width="2.5546875" hidden="1"/>
    <col min="11606" max="11776" width="11.5546875" hidden="1"/>
    <col min="11777" max="11777" width="2.88671875" hidden="1"/>
    <col min="11778" max="11784" width="11.5546875" hidden="1"/>
    <col min="11785" max="11786" width="3.5546875" hidden="1"/>
    <col min="11787" max="11791" width="11.44140625" hidden="1"/>
    <col min="11792" max="11792" width="11.5546875" hidden="1"/>
    <col min="11793" max="11793" width="12.5546875" hidden="1"/>
    <col min="11794" max="11794" width="3" hidden="1"/>
    <col min="11795" max="11795" width="3.5546875" hidden="1"/>
    <col min="11796" max="11799" width="11.44140625" hidden="1"/>
    <col min="11800" max="11802" width="12.88671875" hidden="1"/>
    <col min="11803" max="11803" width="3" hidden="1"/>
    <col min="11804" max="11804" width="3.5546875" hidden="1"/>
    <col min="11805" max="11808" width="11.44140625" hidden="1"/>
    <col min="11809" max="11811" width="12.88671875" hidden="1"/>
    <col min="11812" max="11812" width="3" hidden="1"/>
    <col min="11813" max="11813" width="3.5546875" hidden="1"/>
    <col min="11814" max="11816" width="11.44140625" hidden="1"/>
    <col min="11817" max="11817" width="12.88671875" hidden="1"/>
    <col min="11818" max="11818" width="7" hidden="1"/>
    <col min="11819" max="11819" width="12.88671875" hidden="1"/>
    <col min="11820" max="11820" width="7" hidden="1"/>
    <col min="11821" max="11821" width="12.88671875" hidden="1"/>
    <col min="11822" max="11822" width="7" hidden="1"/>
    <col min="11823" max="11823" width="2.88671875" hidden="1"/>
    <col min="11824" max="11824" width="3.5546875" hidden="1"/>
    <col min="11825" max="11828" width="11.44140625" hidden="1"/>
    <col min="11829" max="11831" width="12.88671875" hidden="1"/>
    <col min="11832" max="11832" width="3" hidden="1"/>
    <col min="11833" max="11833" width="3.5546875" hidden="1"/>
    <col min="11834" max="11837" width="11.44140625" hidden="1"/>
    <col min="11838" max="11840" width="12.88671875" hidden="1"/>
    <col min="11841" max="11841" width="3" hidden="1"/>
    <col min="11842" max="11842" width="3.5546875" hidden="1"/>
    <col min="11843" max="11845" width="11.44140625" hidden="1"/>
    <col min="11846" max="11850" width="12.5546875" hidden="1"/>
    <col min="11851" max="11851" width="3" hidden="1"/>
    <col min="11852" max="11852" width="3.88671875" hidden="1"/>
    <col min="11853" max="11860" width="12.5546875" hidden="1"/>
    <col min="11861" max="11861" width="2.5546875" hidden="1"/>
    <col min="11862" max="12032" width="11.5546875" hidden="1"/>
    <col min="12033" max="12033" width="2.88671875" hidden="1"/>
    <col min="12034" max="12040" width="11.5546875" hidden="1"/>
    <col min="12041" max="12042" width="3.5546875" hidden="1"/>
    <col min="12043" max="12047" width="11.44140625" hidden="1"/>
    <col min="12048" max="12048" width="11.5546875" hidden="1"/>
    <col min="12049" max="12049" width="12.5546875" hidden="1"/>
    <col min="12050" max="12050" width="3" hidden="1"/>
    <col min="12051" max="12051" width="3.5546875" hidden="1"/>
    <col min="12052" max="12055" width="11.44140625" hidden="1"/>
    <col min="12056" max="12058" width="12.88671875" hidden="1"/>
    <col min="12059" max="12059" width="3" hidden="1"/>
    <col min="12060" max="12060" width="3.5546875" hidden="1"/>
    <col min="12061" max="12064" width="11.44140625" hidden="1"/>
    <col min="12065" max="12067" width="12.88671875" hidden="1"/>
    <col min="12068" max="12068" width="3" hidden="1"/>
    <col min="12069" max="12069" width="3.5546875" hidden="1"/>
    <col min="12070" max="12072" width="11.44140625" hidden="1"/>
    <col min="12073" max="12073" width="12.88671875" hidden="1"/>
    <col min="12074" max="12074" width="7" hidden="1"/>
    <col min="12075" max="12075" width="12.88671875" hidden="1"/>
    <col min="12076" max="12076" width="7" hidden="1"/>
    <col min="12077" max="12077" width="12.88671875" hidden="1"/>
    <col min="12078" max="12078" width="7" hidden="1"/>
    <col min="12079" max="12079" width="2.88671875" hidden="1"/>
    <col min="12080" max="12080" width="3.5546875" hidden="1"/>
    <col min="12081" max="12084" width="11.44140625" hidden="1"/>
    <col min="12085" max="12087" width="12.88671875" hidden="1"/>
    <col min="12088" max="12088" width="3" hidden="1"/>
    <col min="12089" max="12089" width="3.5546875" hidden="1"/>
    <col min="12090" max="12093" width="11.44140625" hidden="1"/>
    <col min="12094" max="12096" width="12.88671875" hidden="1"/>
    <col min="12097" max="12097" width="3" hidden="1"/>
    <col min="12098" max="12098" width="3.5546875" hidden="1"/>
    <col min="12099" max="12101" width="11.44140625" hidden="1"/>
    <col min="12102" max="12106" width="12.5546875" hidden="1"/>
    <col min="12107" max="12107" width="3" hidden="1"/>
    <col min="12108" max="12108" width="3.88671875" hidden="1"/>
    <col min="12109" max="12116" width="12.5546875" hidden="1"/>
    <col min="12117" max="12117" width="2.5546875" hidden="1"/>
    <col min="12118" max="12288" width="11.5546875" hidden="1"/>
    <col min="12289" max="12289" width="2.88671875" hidden="1"/>
    <col min="12290" max="12296" width="11.5546875" hidden="1"/>
    <col min="12297" max="12298" width="3.5546875" hidden="1"/>
    <col min="12299" max="12303" width="11.44140625" hidden="1"/>
    <col min="12304" max="12304" width="11.5546875" hidden="1"/>
    <col min="12305" max="12305" width="12.5546875" hidden="1"/>
    <col min="12306" max="12306" width="3" hidden="1"/>
    <col min="12307" max="12307" width="3.5546875" hidden="1"/>
    <col min="12308" max="12311" width="11.44140625" hidden="1"/>
    <col min="12312" max="12314" width="12.88671875" hidden="1"/>
    <col min="12315" max="12315" width="3" hidden="1"/>
    <col min="12316" max="12316" width="3.5546875" hidden="1"/>
    <col min="12317" max="12320" width="11.44140625" hidden="1"/>
    <col min="12321" max="12323" width="12.88671875" hidden="1"/>
    <col min="12324" max="12324" width="3" hidden="1"/>
    <col min="12325" max="12325" width="3.5546875" hidden="1"/>
    <col min="12326" max="12328" width="11.44140625" hidden="1"/>
    <col min="12329" max="12329" width="12.88671875" hidden="1"/>
    <col min="12330" max="12330" width="7" hidden="1"/>
    <col min="12331" max="12331" width="12.88671875" hidden="1"/>
    <col min="12332" max="12332" width="7" hidden="1"/>
    <col min="12333" max="12333" width="12.88671875" hidden="1"/>
    <col min="12334" max="12334" width="7" hidden="1"/>
    <col min="12335" max="12335" width="2.88671875" hidden="1"/>
    <col min="12336" max="12336" width="3.5546875" hidden="1"/>
    <col min="12337" max="12340" width="11.44140625" hidden="1"/>
    <col min="12341" max="12343" width="12.88671875" hidden="1"/>
    <col min="12344" max="12344" width="3" hidden="1"/>
    <col min="12345" max="12345" width="3.5546875" hidden="1"/>
    <col min="12346" max="12349" width="11.44140625" hidden="1"/>
    <col min="12350" max="12352" width="12.88671875" hidden="1"/>
    <col min="12353" max="12353" width="3" hidden="1"/>
    <col min="12354" max="12354" width="3.5546875" hidden="1"/>
    <col min="12355" max="12357" width="11.44140625" hidden="1"/>
    <col min="12358" max="12362" width="12.5546875" hidden="1"/>
    <col min="12363" max="12363" width="3" hidden="1"/>
    <col min="12364" max="12364" width="3.88671875" hidden="1"/>
    <col min="12365" max="12372" width="12.5546875" hidden="1"/>
    <col min="12373" max="12373" width="2.5546875" hidden="1"/>
    <col min="12374" max="12544" width="11.5546875" hidden="1"/>
    <col min="12545" max="12545" width="2.88671875" hidden="1"/>
    <col min="12546" max="12552" width="11.5546875" hidden="1"/>
    <col min="12553" max="12554" width="3.5546875" hidden="1"/>
    <col min="12555" max="12559" width="11.44140625" hidden="1"/>
    <col min="12560" max="12560" width="11.5546875" hidden="1"/>
    <col min="12561" max="12561" width="12.5546875" hidden="1"/>
    <col min="12562" max="12562" width="3" hidden="1"/>
    <col min="12563" max="12563" width="3.5546875" hidden="1"/>
    <col min="12564" max="12567" width="11.44140625" hidden="1"/>
    <col min="12568" max="12570" width="12.88671875" hidden="1"/>
    <col min="12571" max="12571" width="3" hidden="1"/>
    <col min="12572" max="12572" width="3.5546875" hidden="1"/>
    <col min="12573" max="12576" width="11.44140625" hidden="1"/>
    <col min="12577" max="12579" width="12.88671875" hidden="1"/>
    <col min="12580" max="12580" width="3" hidden="1"/>
    <col min="12581" max="12581" width="3.5546875" hidden="1"/>
    <col min="12582" max="12584" width="11.44140625" hidden="1"/>
    <col min="12585" max="12585" width="12.88671875" hidden="1"/>
    <col min="12586" max="12586" width="7" hidden="1"/>
    <col min="12587" max="12587" width="12.88671875" hidden="1"/>
    <col min="12588" max="12588" width="7" hidden="1"/>
    <col min="12589" max="12589" width="12.88671875" hidden="1"/>
    <col min="12590" max="12590" width="7" hidden="1"/>
    <col min="12591" max="12591" width="2.88671875" hidden="1"/>
    <col min="12592" max="12592" width="3.5546875" hidden="1"/>
    <col min="12593" max="12596" width="11.44140625" hidden="1"/>
    <col min="12597" max="12599" width="12.88671875" hidden="1"/>
    <col min="12600" max="12600" width="3" hidden="1"/>
    <col min="12601" max="12601" width="3.5546875" hidden="1"/>
    <col min="12602" max="12605" width="11.44140625" hidden="1"/>
    <col min="12606" max="12608" width="12.88671875" hidden="1"/>
    <col min="12609" max="12609" width="3" hidden="1"/>
    <col min="12610" max="12610" width="3.5546875" hidden="1"/>
    <col min="12611" max="12613" width="11.44140625" hidden="1"/>
    <col min="12614" max="12618" width="12.5546875" hidden="1"/>
    <col min="12619" max="12619" width="3" hidden="1"/>
    <col min="12620" max="12620" width="3.88671875" hidden="1"/>
    <col min="12621" max="12628" width="12.5546875" hidden="1"/>
    <col min="12629" max="12629" width="2.5546875" hidden="1"/>
    <col min="12630" max="12800" width="11.5546875" hidden="1"/>
    <col min="12801" max="12801" width="2.88671875" hidden="1"/>
    <col min="12802" max="12808" width="11.5546875" hidden="1"/>
    <col min="12809" max="12810" width="3.5546875" hidden="1"/>
    <col min="12811" max="12815" width="11.44140625" hidden="1"/>
    <col min="12816" max="12816" width="11.5546875" hidden="1"/>
    <col min="12817" max="12817" width="12.5546875" hidden="1"/>
    <col min="12818" max="12818" width="3" hidden="1"/>
    <col min="12819" max="12819" width="3.5546875" hidden="1"/>
    <col min="12820" max="12823" width="11.44140625" hidden="1"/>
    <col min="12824" max="12826" width="12.88671875" hidden="1"/>
    <col min="12827" max="12827" width="3" hidden="1"/>
    <col min="12828" max="12828" width="3.5546875" hidden="1"/>
    <col min="12829" max="12832" width="11.44140625" hidden="1"/>
    <col min="12833" max="12835" width="12.88671875" hidden="1"/>
    <col min="12836" max="12836" width="3" hidden="1"/>
    <col min="12837" max="12837" width="3.5546875" hidden="1"/>
    <col min="12838" max="12840" width="11.44140625" hidden="1"/>
    <col min="12841" max="12841" width="12.88671875" hidden="1"/>
    <col min="12842" max="12842" width="7" hidden="1"/>
    <col min="12843" max="12843" width="12.88671875" hidden="1"/>
    <col min="12844" max="12844" width="7" hidden="1"/>
    <col min="12845" max="12845" width="12.88671875" hidden="1"/>
    <col min="12846" max="12846" width="7" hidden="1"/>
    <col min="12847" max="12847" width="2.88671875" hidden="1"/>
    <col min="12848" max="12848" width="3.5546875" hidden="1"/>
    <col min="12849" max="12852" width="11.44140625" hidden="1"/>
    <col min="12853" max="12855" width="12.88671875" hidden="1"/>
    <col min="12856" max="12856" width="3" hidden="1"/>
    <col min="12857" max="12857" width="3.5546875" hidden="1"/>
    <col min="12858" max="12861" width="11.44140625" hidden="1"/>
    <col min="12862" max="12864" width="12.88671875" hidden="1"/>
    <col min="12865" max="12865" width="3" hidden="1"/>
    <col min="12866" max="12866" width="3.5546875" hidden="1"/>
    <col min="12867" max="12869" width="11.44140625" hidden="1"/>
    <col min="12870" max="12874" width="12.5546875" hidden="1"/>
    <col min="12875" max="12875" width="3" hidden="1"/>
    <col min="12876" max="12876" width="3.88671875" hidden="1"/>
    <col min="12877" max="12884" width="12.5546875" hidden="1"/>
    <col min="12885" max="12885" width="2.5546875" hidden="1"/>
    <col min="12886" max="13056" width="11.5546875" hidden="1"/>
    <col min="13057" max="13057" width="2.88671875" hidden="1"/>
    <col min="13058" max="13064" width="11.5546875" hidden="1"/>
    <col min="13065" max="13066" width="3.5546875" hidden="1"/>
    <col min="13067" max="13071" width="11.44140625" hidden="1"/>
    <col min="13072" max="13072" width="11.5546875" hidden="1"/>
    <col min="13073" max="13073" width="12.5546875" hidden="1"/>
    <col min="13074" max="13074" width="3" hidden="1"/>
    <col min="13075" max="13075" width="3.5546875" hidden="1"/>
    <col min="13076" max="13079" width="11.44140625" hidden="1"/>
    <col min="13080" max="13082" width="12.88671875" hidden="1"/>
    <col min="13083" max="13083" width="3" hidden="1"/>
    <col min="13084" max="13084" width="3.5546875" hidden="1"/>
    <col min="13085" max="13088" width="11.44140625" hidden="1"/>
    <col min="13089" max="13091" width="12.88671875" hidden="1"/>
    <col min="13092" max="13092" width="3" hidden="1"/>
    <col min="13093" max="13093" width="3.5546875" hidden="1"/>
    <col min="13094" max="13096" width="11.44140625" hidden="1"/>
    <col min="13097" max="13097" width="12.88671875" hidden="1"/>
    <col min="13098" max="13098" width="7" hidden="1"/>
    <col min="13099" max="13099" width="12.88671875" hidden="1"/>
    <col min="13100" max="13100" width="7" hidden="1"/>
    <col min="13101" max="13101" width="12.88671875" hidden="1"/>
    <col min="13102" max="13102" width="7" hidden="1"/>
    <col min="13103" max="13103" width="2.88671875" hidden="1"/>
    <col min="13104" max="13104" width="3.5546875" hidden="1"/>
    <col min="13105" max="13108" width="11.44140625" hidden="1"/>
    <col min="13109" max="13111" width="12.88671875" hidden="1"/>
    <col min="13112" max="13112" width="3" hidden="1"/>
    <col min="13113" max="13113" width="3.5546875" hidden="1"/>
    <col min="13114" max="13117" width="11.44140625" hidden="1"/>
    <col min="13118" max="13120" width="12.88671875" hidden="1"/>
    <col min="13121" max="13121" width="3" hidden="1"/>
    <col min="13122" max="13122" width="3.5546875" hidden="1"/>
    <col min="13123" max="13125" width="11.44140625" hidden="1"/>
    <col min="13126" max="13130" width="12.5546875" hidden="1"/>
    <col min="13131" max="13131" width="3" hidden="1"/>
    <col min="13132" max="13132" width="3.88671875" hidden="1"/>
    <col min="13133" max="13140" width="12.5546875" hidden="1"/>
    <col min="13141" max="13141" width="2.5546875" hidden="1"/>
    <col min="13142" max="13312" width="11.5546875" hidden="1"/>
    <col min="13313" max="13313" width="2.88671875" hidden="1"/>
    <col min="13314" max="13320" width="11.5546875" hidden="1"/>
    <col min="13321" max="13322" width="3.5546875" hidden="1"/>
    <col min="13323" max="13327" width="11.44140625" hidden="1"/>
    <col min="13328" max="13328" width="11.5546875" hidden="1"/>
    <col min="13329" max="13329" width="12.5546875" hidden="1"/>
    <col min="13330" max="13330" width="3" hidden="1"/>
    <col min="13331" max="13331" width="3.5546875" hidden="1"/>
    <col min="13332" max="13335" width="11.44140625" hidden="1"/>
    <col min="13336" max="13338" width="12.88671875" hidden="1"/>
    <col min="13339" max="13339" width="3" hidden="1"/>
    <col min="13340" max="13340" width="3.5546875" hidden="1"/>
    <col min="13341" max="13344" width="11.44140625" hidden="1"/>
    <col min="13345" max="13347" width="12.88671875" hidden="1"/>
    <col min="13348" max="13348" width="3" hidden="1"/>
    <col min="13349" max="13349" width="3.5546875" hidden="1"/>
    <col min="13350" max="13352" width="11.44140625" hidden="1"/>
    <col min="13353" max="13353" width="12.88671875" hidden="1"/>
    <col min="13354" max="13354" width="7" hidden="1"/>
    <col min="13355" max="13355" width="12.88671875" hidden="1"/>
    <col min="13356" max="13356" width="7" hidden="1"/>
    <col min="13357" max="13357" width="12.88671875" hidden="1"/>
    <col min="13358" max="13358" width="7" hidden="1"/>
    <col min="13359" max="13359" width="2.88671875" hidden="1"/>
    <col min="13360" max="13360" width="3.5546875" hidden="1"/>
    <col min="13361" max="13364" width="11.44140625" hidden="1"/>
    <col min="13365" max="13367" width="12.88671875" hidden="1"/>
    <col min="13368" max="13368" width="3" hidden="1"/>
    <col min="13369" max="13369" width="3.5546875" hidden="1"/>
    <col min="13370" max="13373" width="11.44140625" hidden="1"/>
    <col min="13374" max="13376" width="12.88671875" hidden="1"/>
    <col min="13377" max="13377" width="3" hidden="1"/>
    <col min="13378" max="13378" width="3.5546875" hidden="1"/>
    <col min="13379" max="13381" width="11.44140625" hidden="1"/>
    <col min="13382" max="13386" width="12.5546875" hidden="1"/>
    <col min="13387" max="13387" width="3" hidden="1"/>
    <col min="13388" max="13388" width="3.88671875" hidden="1"/>
    <col min="13389" max="13396" width="12.5546875" hidden="1"/>
    <col min="13397" max="13397" width="2.5546875" hidden="1"/>
    <col min="13398" max="13568" width="11.5546875" hidden="1"/>
    <col min="13569" max="13569" width="2.88671875" hidden="1"/>
    <col min="13570" max="13576" width="11.5546875" hidden="1"/>
    <col min="13577" max="13578" width="3.5546875" hidden="1"/>
    <col min="13579" max="13583" width="11.44140625" hidden="1"/>
    <col min="13584" max="13584" width="11.5546875" hidden="1"/>
    <col min="13585" max="13585" width="12.5546875" hidden="1"/>
    <col min="13586" max="13586" width="3" hidden="1"/>
    <col min="13587" max="13587" width="3.5546875" hidden="1"/>
    <col min="13588" max="13591" width="11.44140625" hidden="1"/>
    <col min="13592" max="13594" width="12.88671875" hidden="1"/>
    <col min="13595" max="13595" width="3" hidden="1"/>
    <col min="13596" max="13596" width="3.5546875" hidden="1"/>
    <col min="13597" max="13600" width="11.44140625" hidden="1"/>
    <col min="13601" max="13603" width="12.88671875" hidden="1"/>
    <col min="13604" max="13604" width="3" hidden="1"/>
    <col min="13605" max="13605" width="3.5546875" hidden="1"/>
    <col min="13606" max="13608" width="11.44140625" hidden="1"/>
    <col min="13609" max="13609" width="12.88671875" hidden="1"/>
    <col min="13610" max="13610" width="7" hidden="1"/>
    <col min="13611" max="13611" width="12.88671875" hidden="1"/>
    <col min="13612" max="13612" width="7" hidden="1"/>
    <col min="13613" max="13613" width="12.88671875" hidden="1"/>
    <col min="13614" max="13614" width="7" hidden="1"/>
    <col min="13615" max="13615" width="2.88671875" hidden="1"/>
    <col min="13616" max="13616" width="3.5546875" hidden="1"/>
    <col min="13617" max="13620" width="11.44140625" hidden="1"/>
    <col min="13621" max="13623" width="12.88671875" hidden="1"/>
    <col min="13624" max="13624" width="3" hidden="1"/>
    <col min="13625" max="13625" width="3.5546875" hidden="1"/>
    <col min="13626" max="13629" width="11.44140625" hidden="1"/>
    <col min="13630" max="13632" width="12.88671875" hidden="1"/>
    <col min="13633" max="13633" width="3" hidden="1"/>
    <col min="13634" max="13634" width="3.5546875" hidden="1"/>
    <col min="13635" max="13637" width="11.44140625" hidden="1"/>
    <col min="13638" max="13642" width="12.5546875" hidden="1"/>
    <col min="13643" max="13643" width="3" hidden="1"/>
    <col min="13644" max="13644" width="3.88671875" hidden="1"/>
    <col min="13645" max="13652" width="12.5546875" hidden="1"/>
    <col min="13653" max="13653" width="2.5546875" hidden="1"/>
    <col min="13654" max="13824" width="11.5546875" hidden="1"/>
    <col min="13825" max="13825" width="2.88671875" hidden="1"/>
    <col min="13826" max="13832" width="11.5546875" hidden="1"/>
    <col min="13833" max="13834" width="3.5546875" hidden="1"/>
    <col min="13835" max="13839" width="11.44140625" hidden="1"/>
    <col min="13840" max="13840" width="11.5546875" hidden="1"/>
    <col min="13841" max="13841" width="12.5546875" hidden="1"/>
    <col min="13842" max="13842" width="3" hidden="1"/>
    <col min="13843" max="13843" width="3.5546875" hidden="1"/>
    <col min="13844" max="13847" width="11.44140625" hidden="1"/>
    <col min="13848" max="13850" width="12.88671875" hidden="1"/>
    <col min="13851" max="13851" width="3" hidden="1"/>
    <col min="13852" max="13852" width="3.5546875" hidden="1"/>
    <col min="13853" max="13856" width="11.44140625" hidden="1"/>
    <col min="13857" max="13859" width="12.88671875" hidden="1"/>
    <col min="13860" max="13860" width="3" hidden="1"/>
    <col min="13861" max="13861" width="3.5546875" hidden="1"/>
    <col min="13862" max="13864" width="11.44140625" hidden="1"/>
    <col min="13865" max="13865" width="12.88671875" hidden="1"/>
    <col min="13866" max="13866" width="7" hidden="1"/>
    <col min="13867" max="13867" width="12.88671875" hidden="1"/>
    <col min="13868" max="13868" width="7" hidden="1"/>
    <col min="13869" max="13869" width="12.88671875" hidden="1"/>
    <col min="13870" max="13870" width="7" hidden="1"/>
    <col min="13871" max="13871" width="2.88671875" hidden="1"/>
    <col min="13872" max="13872" width="3.5546875" hidden="1"/>
    <col min="13873" max="13876" width="11.44140625" hidden="1"/>
    <col min="13877" max="13879" width="12.88671875" hidden="1"/>
    <col min="13880" max="13880" width="3" hidden="1"/>
    <col min="13881" max="13881" width="3.5546875" hidden="1"/>
    <col min="13882" max="13885" width="11.44140625" hidden="1"/>
    <col min="13886" max="13888" width="12.88671875" hidden="1"/>
    <col min="13889" max="13889" width="3" hidden="1"/>
    <col min="13890" max="13890" width="3.5546875" hidden="1"/>
    <col min="13891" max="13893" width="11.44140625" hidden="1"/>
    <col min="13894" max="13898" width="12.5546875" hidden="1"/>
    <col min="13899" max="13899" width="3" hidden="1"/>
    <col min="13900" max="13900" width="3.88671875" hidden="1"/>
    <col min="13901" max="13908" width="12.5546875" hidden="1"/>
    <col min="13909" max="13909" width="2.5546875" hidden="1"/>
    <col min="13910" max="14080" width="11.5546875" hidden="1"/>
    <col min="14081" max="14081" width="2.88671875" hidden="1"/>
    <col min="14082" max="14088" width="11.5546875" hidden="1"/>
    <col min="14089" max="14090" width="3.5546875" hidden="1"/>
    <col min="14091" max="14095" width="11.44140625" hidden="1"/>
    <col min="14096" max="14096" width="11.5546875" hidden="1"/>
    <col min="14097" max="14097" width="12.5546875" hidden="1"/>
    <col min="14098" max="14098" width="3" hidden="1"/>
    <col min="14099" max="14099" width="3.5546875" hidden="1"/>
    <col min="14100" max="14103" width="11.44140625" hidden="1"/>
    <col min="14104" max="14106" width="12.88671875" hidden="1"/>
    <col min="14107" max="14107" width="3" hidden="1"/>
    <col min="14108" max="14108" width="3.5546875" hidden="1"/>
    <col min="14109" max="14112" width="11.44140625" hidden="1"/>
    <col min="14113" max="14115" width="12.88671875" hidden="1"/>
    <col min="14116" max="14116" width="3" hidden="1"/>
    <col min="14117" max="14117" width="3.5546875" hidden="1"/>
    <col min="14118" max="14120" width="11.44140625" hidden="1"/>
    <col min="14121" max="14121" width="12.88671875" hidden="1"/>
    <col min="14122" max="14122" width="7" hidden="1"/>
    <col min="14123" max="14123" width="12.88671875" hidden="1"/>
    <col min="14124" max="14124" width="7" hidden="1"/>
    <col min="14125" max="14125" width="12.88671875" hidden="1"/>
    <col min="14126" max="14126" width="7" hidden="1"/>
    <col min="14127" max="14127" width="2.88671875" hidden="1"/>
    <col min="14128" max="14128" width="3.5546875" hidden="1"/>
    <col min="14129" max="14132" width="11.44140625" hidden="1"/>
    <col min="14133" max="14135" width="12.88671875" hidden="1"/>
    <col min="14136" max="14136" width="3" hidden="1"/>
    <col min="14137" max="14137" width="3.5546875" hidden="1"/>
    <col min="14138" max="14141" width="11.44140625" hidden="1"/>
    <col min="14142" max="14144" width="12.88671875" hidden="1"/>
    <col min="14145" max="14145" width="3" hidden="1"/>
    <col min="14146" max="14146" width="3.5546875" hidden="1"/>
    <col min="14147" max="14149" width="11.44140625" hidden="1"/>
    <col min="14150" max="14154" width="12.5546875" hidden="1"/>
    <col min="14155" max="14155" width="3" hidden="1"/>
    <col min="14156" max="14156" width="3.88671875" hidden="1"/>
    <col min="14157" max="14164" width="12.5546875" hidden="1"/>
    <col min="14165" max="14165" width="2.5546875" hidden="1"/>
    <col min="14166" max="14336" width="11.5546875" hidden="1"/>
    <col min="14337" max="14337" width="2.88671875" hidden="1"/>
    <col min="14338" max="14344" width="11.5546875" hidden="1"/>
    <col min="14345" max="14346" width="3.5546875" hidden="1"/>
    <col min="14347" max="14351" width="11.44140625" hidden="1"/>
    <col min="14352" max="14352" width="11.5546875" hidden="1"/>
    <col min="14353" max="14353" width="12.5546875" hidden="1"/>
    <col min="14354" max="14354" width="3" hidden="1"/>
    <col min="14355" max="14355" width="3.5546875" hidden="1"/>
    <col min="14356" max="14359" width="11.44140625" hidden="1"/>
    <col min="14360" max="14362" width="12.88671875" hidden="1"/>
    <col min="14363" max="14363" width="3" hidden="1"/>
    <col min="14364" max="14364" width="3.5546875" hidden="1"/>
    <col min="14365" max="14368" width="11.44140625" hidden="1"/>
    <col min="14369" max="14371" width="12.88671875" hidden="1"/>
    <col min="14372" max="14372" width="3" hidden="1"/>
    <col min="14373" max="14373" width="3.5546875" hidden="1"/>
    <col min="14374" max="14376" width="11.44140625" hidden="1"/>
    <col min="14377" max="14377" width="12.88671875" hidden="1"/>
    <col min="14378" max="14378" width="7" hidden="1"/>
    <col min="14379" max="14379" width="12.88671875" hidden="1"/>
    <col min="14380" max="14380" width="7" hidden="1"/>
    <col min="14381" max="14381" width="12.88671875" hidden="1"/>
    <col min="14382" max="14382" width="7" hidden="1"/>
    <col min="14383" max="14383" width="2.88671875" hidden="1"/>
    <col min="14384" max="14384" width="3.5546875" hidden="1"/>
    <col min="14385" max="14388" width="11.44140625" hidden="1"/>
    <col min="14389" max="14391" width="12.88671875" hidden="1"/>
    <col min="14392" max="14392" width="3" hidden="1"/>
    <col min="14393" max="14393" width="3.5546875" hidden="1"/>
    <col min="14394" max="14397" width="11.44140625" hidden="1"/>
    <col min="14398" max="14400" width="12.88671875" hidden="1"/>
    <col min="14401" max="14401" width="3" hidden="1"/>
    <col min="14402" max="14402" width="3.5546875" hidden="1"/>
    <col min="14403" max="14405" width="11.44140625" hidden="1"/>
    <col min="14406" max="14410" width="12.5546875" hidden="1"/>
    <col min="14411" max="14411" width="3" hidden="1"/>
    <col min="14412" max="14412" width="3.88671875" hidden="1"/>
    <col min="14413" max="14420" width="12.5546875" hidden="1"/>
    <col min="14421" max="14421" width="2.5546875" hidden="1"/>
    <col min="14422" max="14592" width="11.5546875" hidden="1"/>
    <col min="14593" max="14593" width="2.88671875" hidden="1"/>
    <col min="14594" max="14600" width="11.5546875" hidden="1"/>
    <col min="14601" max="14602" width="3.5546875" hidden="1"/>
    <col min="14603" max="14607" width="11.44140625" hidden="1"/>
    <col min="14608" max="14608" width="11.5546875" hidden="1"/>
    <col min="14609" max="14609" width="12.5546875" hidden="1"/>
    <col min="14610" max="14610" width="3" hidden="1"/>
    <col min="14611" max="14611" width="3.5546875" hidden="1"/>
    <col min="14612" max="14615" width="11.44140625" hidden="1"/>
    <col min="14616" max="14618" width="12.88671875" hidden="1"/>
    <col min="14619" max="14619" width="3" hidden="1"/>
    <col min="14620" max="14620" width="3.5546875" hidden="1"/>
    <col min="14621" max="14624" width="11.44140625" hidden="1"/>
    <col min="14625" max="14627" width="12.88671875" hidden="1"/>
    <col min="14628" max="14628" width="3" hidden="1"/>
    <col min="14629" max="14629" width="3.5546875" hidden="1"/>
    <col min="14630" max="14632" width="11.44140625" hidden="1"/>
    <col min="14633" max="14633" width="12.88671875" hidden="1"/>
    <col min="14634" max="14634" width="7" hidden="1"/>
    <col min="14635" max="14635" width="12.88671875" hidden="1"/>
    <col min="14636" max="14636" width="7" hidden="1"/>
    <col min="14637" max="14637" width="12.88671875" hidden="1"/>
    <col min="14638" max="14638" width="7" hidden="1"/>
    <col min="14639" max="14639" width="2.88671875" hidden="1"/>
    <col min="14640" max="14640" width="3.5546875" hidden="1"/>
    <col min="14641" max="14644" width="11.44140625" hidden="1"/>
    <col min="14645" max="14647" width="12.88671875" hidden="1"/>
    <col min="14648" max="14648" width="3" hidden="1"/>
    <col min="14649" max="14649" width="3.5546875" hidden="1"/>
    <col min="14650" max="14653" width="11.44140625" hidden="1"/>
    <col min="14654" max="14656" width="12.88671875" hidden="1"/>
    <col min="14657" max="14657" width="3" hidden="1"/>
    <col min="14658" max="14658" width="3.5546875" hidden="1"/>
    <col min="14659" max="14661" width="11.44140625" hidden="1"/>
    <col min="14662" max="14666" width="12.5546875" hidden="1"/>
    <col min="14667" max="14667" width="3" hidden="1"/>
    <col min="14668" max="14668" width="3.88671875" hidden="1"/>
    <col min="14669" max="14676" width="12.5546875" hidden="1"/>
    <col min="14677" max="14677" width="2.5546875" hidden="1"/>
    <col min="14678" max="14848" width="11.5546875" hidden="1"/>
    <col min="14849" max="14849" width="2.88671875" hidden="1"/>
    <col min="14850" max="14856" width="11.5546875" hidden="1"/>
    <col min="14857" max="14858" width="3.5546875" hidden="1"/>
    <col min="14859" max="14863" width="11.44140625" hidden="1"/>
    <col min="14864" max="14864" width="11.5546875" hidden="1"/>
    <col min="14865" max="14865" width="12.5546875" hidden="1"/>
    <col min="14866" max="14866" width="3" hidden="1"/>
    <col min="14867" max="14867" width="3.5546875" hidden="1"/>
    <col min="14868" max="14871" width="11.44140625" hidden="1"/>
    <col min="14872" max="14874" width="12.88671875" hidden="1"/>
    <col min="14875" max="14875" width="3" hidden="1"/>
    <col min="14876" max="14876" width="3.5546875" hidden="1"/>
    <col min="14877" max="14880" width="11.44140625" hidden="1"/>
    <col min="14881" max="14883" width="12.88671875" hidden="1"/>
    <col min="14884" max="14884" width="3" hidden="1"/>
    <col min="14885" max="14885" width="3.5546875" hidden="1"/>
    <col min="14886" max="14888" width="11.44140625" hidden="1"/>
    <col min="14889" max="14889" width="12.88671875" hidden="1"/>
    <col min="14890" max="14890" width="7" hidden="1"/>
    <col min="14891" max="14891" width="12.88671875" hidden="1"/>
    <col min="14892" max="14892" width="7" hidden="1"/>
    <col min="14893" max="14893" width="12.88671875" hidden="1"/>
    <col min="14894" max="14894" width="7" hidden="1"/>
    <col min="14895" max="14895" width="2.88671875" hidden="1"/>
    <col min="14896" max="14896" width="3.5546875" hidden="1"/>
    <col min="14897" max="14900" width="11.44140625" hidden="1"/>
    <col min="14901" max="14903" width="12.88671875" hidden="1"/>
    <col min="14904" max="14904" width="3" hidden="1"/>
    <col min="14905" max="14905" width="3.5546875" hidden="1"/>
    <col min="14906" max="14909" width="11.44140625" hidden="1"/>
    <col min="14910" max="14912" width="12.88671875" hidden="1"/>
    <col min="14913" max="14913" width="3" hidden="1"/>
    <col min="14914" max="14914" width="3.5546875" hidden="1"/>
    <col min="14915" max="14917" width="11.44140625" hidden="1"/>
    <col min="14918" max="14922" width="12.5546875" hidden="1"/>
    <col min="14923" max="14923" width="3" hidden="1"/>
    <col min="14924" max="14924" width="3.88671875" hidden="1"/>
    <col min="14925" max="14932" width="12.5546875" hidden="1"/>
    <col min="14933" max="14933" width="2.5546875" hidden="1"/>
    <col min="14934" max="15104" width="11.5546875" hidden="1"/>
    <col min="15105" max="15105" width="2.88671875" hidden="1"/>
    <col min="15106" max="15112" width="11.5546875" hidden="1"/>
    <col min="15113" max="15114" width="3.5546875" hidden="1"/>
    <col min="15115" max="15119" width="11.44140625" hidden="1"/>
    <col min="15120" max="15120" width="11.5546875" hidden="1"/>
    <col min="15121" max="15121" width="12.5546875" hidden="1"/>
    <col min="15122" max="15122" width="3" hidden="1"/>
    <col min="15123" max="15123" width="3.5546875" hidden="1"/>
    <col min="15124" max="15127" width="11.44140625" hidden="1"/>
    <col min="15128" max="15130" width="12.88671875" hidden="1"/>
    <col min="15131" max="15131" width="3" hidden="1"/>
    <col min="15132" max="15132" width="3.5546875" hidden="1"/>
    <col min="15133" max="15136" width="11.44140625" hidden="1"/>
    <col min="15137" max="15139" width="12.88671875" hidden="1"/>
    <col min="15140" max="15140" width="3" hidden="1"/>
    <col min="15141" max="15141" width="3.5546875" hidden="1"/>
    <col min="15142" max="15144" width="11.44140625" hidden="1"/>
    <col min="15145" max="15145" width="12.88671875" hidden="1"/>
    <col min="15146" max="15146" width="7" hidden="1"/>
    <col min="15147" max="15147" width="12.88671875" hidden="1"/>
    <col min="15148" max="15148" width="7" hidden="1"/>
    <col min="15149" max="15149" width="12.88671875" hidden="1"/>
    <col min="15150" max="15150" width="7" hidden="1"/>
    <col min="15151" max="15151" width="2.88671875" hidden="1"/>
    <col min="15152" max="15152" width="3.5546875" hidden="1"/>
    <col min="15153" max="15156" width="11.44140625" hidden="1"/>
    <col min="15157" max="15159" width="12.88671875" hidden="1"/>
    <col min="15160" max="15160" width="3" hidden="1"/>
    <col min="15161" max="15161" width="3.5546875" hidden="1"/>
    <col min="15162" max="15165" width="11.44140625" hidden="1"/>
    <col min="15166" max="15168" width="12.88671875" hidden="1"/>
    <col min="15169" max="15169" width="3" hidden="1"/>
    <col min="15170" max="15170" width="3.5546875" hidden="1"/>
    <col min="15171" max="15173" width="11.44140625" hidden="1"/>
    <col min="15174" max="15178" width="12.5546875" hidden="1"/>
    <col min="15179" max="15179" width="3" hidden="1"/>
    <col min="15180" max="15180" width="3.88671875" hidden="1"/>
    <col min="15181" max="15188" width="12.5546875" hidden="1"/>
    <col min="15189" max="15189" width="2.5546875" hidden="1"/>
    <col min="15190" max="15360" width="11.5546875" hidden="1"/>
    <col min="15361" max="15361" width="2.88671875" hidden="1"/>
    <col min="15362" max="15368" width="11.5546875" hidden="1"/>
    <col min="15369" max="15370" width="3.5546875" hidden="1"/>
    <col min="15371" max="15375" width="11.44140625" hidden="1"/>
    <col min="15376" max="15376" width="11.5546875" hidden="1"/>
    <col min="15377" max="15377" width="12.5546875" hidden="1"/>
    <col min="15378" max="15378" width="3" hidden="1"/>
    <col min="15379" max="15379" width="3.5546875" hidden="1"/>
    <col min="15380" max="15383" width="11.44140625" hidden="1"/>
    <col min="15384" max="15386" width="12.88671875" hidden="1"/>
    <col min="15387" max="15387" width="3" hidden="1"/>
    <col min="15388" max="15388" width="3.5546875" hidden="1"/>
    <col min="15389" max="15392" width="11.44140625" hidden="1"/>
    <col min="15393" max="15395" width="12.88671875" hidden="1"/>
    <col min="15396" max="15396" width="3" hidden="1"/>
    <col min="15397" max="15397" width="3.5546875" hidden="1"/>
    <col min="15398" max="15400" width="11.44140625" hidden="1"/>
    <col min="15401" max="15401" width="12.88671875" hidden="1"/>
    <col min="15402" max="15402" width="7" hidden="1"/>
    <col min="15403" max="15403" width="12.88671875" hidden="1"/>
    <col min="15404" max="15404" width="7" hidden="1"/>
    <col min="15405" max="15405" width="12.88671875" hidden="1"/>
    <col min="15406" max="15406" width="7" hidden="1"/>
    <col min="15407" max="15407" width="2.88671875" hidden="1"/>
    <col min="15408" max="15408" width="3.5546875" hidden="1"/>
    <col min="15409" max="15412" width="11.44140625" hidden="1"/>
    <col min="15413" max="15415" width="12.88671875" hidden="1"/>
    <col min="15416" max="15416" width="3" hidden="1"/>
    <col min="15417" max="15417" width="3.5546875" hidden="1"/>
    <col min="15418" max="15421" width="11.44140625" hidden="1"/>
    <col min="15422" max="15424" width="12.88671875" hidden="1"/>
    <col min="15425" max="15425" width="3" hidden="1"/>
    <col min="15426" max="15426" width="3.5546875" hidden="1"/>
    <col min="15427" max="15429" width="11.44140625" hidden="1"/>
    <col min="15430" max="15434" width="12.5546875" hidden="1"/>
    <col min="15435" max="15435" width="3" hidden="1"/>
    <col min="15436" max="15436" width="3.88671875" hidden="1"/>
    <col min="15437" max="15444" width="12.5546875" hidden="1"/>
    <col min="15445" max="15445" width="2.5546875" hidden="1"/>
    <col min="15446" max="15616" width="11.5546875" hidden="1"/>
    <col min="15617" max="15617" width="2.88671875" hidden="1"/>
    <col min="15618" max="15624" width="11.5546875" hidden="1"/>
    <col min="15625" max="15626" width="3.5546875" hidden="1"/>
    <col min="15627" max="15631" width="11.44140625" hidden="1"/>
    <col min="15632" max="15632" width="11.5546875" hidden="1"/>
    <col min="15633" max="15633" width="12.5546875" hidden="1"/>
    <col min="15634" max="15634" width="3" hidden="1"/>
    <col min="15635" max="15635" width="3.5546875" hidden="1"/>
    <col min="15636" max="15639" width="11.44140625" hidden="1"/>
    <col min="15640" max="15642" width="12.88671875" hidden="1"/>
    <col min="15643" max="15643" width="3" hidden="1"/>
    <col min="15644" max="15644" width="3.5546875" hidden="1"/>
    <col min="15645" max="15648" width="11.44140625" hidden="1"/>
    <col min="15649" max="15651" width="12.88671875" hidden="1"/>
    <col min="15652" max="15652" width="3" hidden="1"/>
    <col min="15653" max="15653" width="3.5546875" hidden="1"/>
    <col min="15654" max="15656" width="11.44140625" hidden="1"/>
    <col min="15657" max="15657" width="12.88671875" hidden="1"/>
    <col min="15658" max="15658" width="7" hidden="1"/>
    <col min="15659" max="15659" width="12.88671875" hidden="1"/>
    <col min="15660" max="15660" width="7" hidden="1"/>
    <col min="15661" max="15661" width="12.88671875" hidden="1"/>
    <col min="15662" max="15662" width="7" hidden="1"/>
    <col min="15663" max="15663" width="2.88671875" hidden="1"/>
    <col min="15664" max="15664" width="3.5546875" hidden="1"/>
    <col min="15665" max="15668" width="11.44140625" hidden="1"/>
    <col min="15669" max="15671" width="12.88671875" hidden="1"/>
    <col min="15672" max="15672" width="3" hidden="1"/>
    <col min="15673" max="15673" width="3.5546875" hidden="1"/>
    <col min="15674" max="15677" width="11.44140625" hidden="1"/>
    <col min="15678" max="15680" width="12.88671875" hidden="1"/>
    <col min="15681" max="15681" width="3" hidden="1"/>
    <col min="15682" max="15682" width="3.5546875" hidden="1"/>
    <col min="15683" max="15685" width="11.44140625" hidden="1"/>
    <col min="15686" max="15690" width="12.5546875" hidden="1"/>
    <col min="15691" max="15691" width="3" hidden="1"/>
    <col min="15692" max="15692" width="3.88671875" hidden="1"/>
    <col min="15693" max="15700" width="12.5546875" hidden="1"/>
    <col min="15701" max="15701" width="2.5546875" hidden="1"/>
    <col min="15702" max="15872" width="11.5546875" hidden="1"/>
    <col min="15873" max="15873" width="2.88671875" hidden="1"/>
    <col min="15874" max="15880" width="11.5546875" hidden="1"/>
    <col min="15881" max="15882" width="3.5546875" hidden="1"/>
    <col min="15883" max="15887" width="11.44140625" hidden="1"/>
    <col min="15888" max="15888" width="11.5546875" hidden="1"/>
    <col min="15889" max="15889" width="12.5546875" hidden="1"/>
    <col min="15890" max="15890" width="3" hidden="1"/>
    <col min="15891" max="15891" width="3.5546875" hidden="1"/>
    <col min="15892" max="15895" width="11.44140625" hidden="1"/>
    <col min="15896" max="15898" width="12.88671875" hidden="1"/>
    <col min="15899" max="15899" width="3" hidden="1"/>
    <col min="15900" max="15900" width="3.5546875" hidden="1"/>
    <col min="15901" max="15904" width="11.44140625" hidden="1"/>
    <col min="15905" max="15907" width="12.88671875" hidden="1"/>
    <col min="15908" max="15908" width="3" hidden="1"/>
    <col min="15909" max="15909" width="3.5546875" hidden="1"/>
    <col min="15910" max="15912" width="11.44140625" hidden="1"/>
    <col min="15913" max="15913" width="12.88671875" hidden="1"/>
    <col min="15914" max="15914" width="7" hidden="1"/>
    <col min="15915" max="15915" width="12.88671875" hidden="1"/>
    <col min="15916" max="15916" width="7" hidden="1"/>
    <col min="15917" max="15917" width="12.88671875" hidden="1"/>
    <col min="15918" max="15918" width="7" hidden="1"/>
    <col min="15919" max="15919" width="2.88671875" hidden="1"/>
    <col min="15920" max="15920" width="3.5546875" hidden="1"/>
    <col min="15921" max="15924" width="11.44140625" hidden="1"/>
    <col min="15925" max="15927" width="12.88671875" hidden="1"/>
    <col min="15928" max="15928" width="3" hidden="1"/>
    <col min="15929" max="15929" width="3.5546875" hidden="1"/>
    <col min="15930" max="15933" width="11.44140625" hidden="1"/>
    <col min="15934" max="15936" width="12.88671875" hidden="1"/>
    <col min="15937" max="15937" width="3" hidden="1"/>
    <col min="15938" max="15938" width="3.5546875" hidden="1"/>
    <col min="15939" max="15941" width="11.44140625" hidden="1"/>
    <col min="15942" max="15946" width="12.5546875" hidden="1"/>
    <col min="15947" max="15947" width="3" hidden="1"/>
    <col min="15948" max="15948" width="3.88671875" hidden="1"/>
    <col min="15949" max="15956" width="12.5546875" hidden="1"/>
    <col min="15957" max="15957" width="2.5546875" hidden="1"/>
    <col min="15958" max="16128" width="11.5546875" hidden="1"/>
    <col min="16129" max="16129" width="2.88671875" hidden="1"/>
    <col min="16130" max="16136" width="11.5546875" hidden="1"/>
    <col min="16137" max="16138" width="3.5546875" hidden="1"/>
    <col min="16139" max="16143" width="11.44140625" hidden="1"/>
    <col min="16144" max="16144" width="11.5546875" hidden="1"/>
    <col min="16145" max="16145" width="12.5546875" hidden="1"/>
    <col min="16146" max="16146" width="3" hidden="1"/>
    <col min="16147" max="16147" width="3.5546875" hidden="1"/>
    <col min="16148" max="16151" width="11.44140625" hidden="1"/>
    <col min="16152" max="16154" width="12.88671875" hidden="1"/>
    <col min="16155" max="16155" width="3" hidden="1"/>
    <col min="16156" max="16156" width="3.5546875" hidden="1"/>
    <col min="16157" max="16160" width="11.44140625" hidden="1"/>
    <col min="16161" max="16163" width="12.88671875" hidden="1"/>
    <col min="16164" max="16164" width="3" hidden="1"/>
    <col min="16165" max="16165" width="3.5546875" hidden="1"/>
    <col min="16166" max="16168" width="11.44140625" hidden="1"/>
    <col min="16169" max="16169" width="12.88671875" hidden="1"/>
    <col min="16170" max="16170" width="7" hidden="1"/>
    <col min="16171" max="16171" width="12.88671875" hidden="1"/>
    <col min="16172" max="16172" width="7" hidden="1"/>
    <col min="16173" max="16173" width="12.88671875" hidden="1"/>
    <col min="16174" max="16174" width="7" hidden="1"/>
    <col min="16175" max="16175" width="2.88671875" hidden="1"/>
    <col min="16176" max="16176" width="3.5546875" hidden="1"/>
    <col min="16177" max="16180" width="11.44140625" hidden="1"/>
    <col min="16181" max="16183" width="12.88671875" hidden="1"/>
    <col min="16184" max="16184" width="3" hidden="1"/>
    <col min="16185" max="16185" width="3.5546875" hidden="1"/>
    <col min="16186" max="16189" width="11.44140625" hidden="1"/>
    <col min="16190" max="16192" width="12.88671875" hidden="1"/>
    <col min="16193" max="16193" width="3" hidden="1"/>
    <col min="16194" max="16194" width="3.5546875" hidden="1"/>
    <col min="16195" max="16197" width="11.44140625" hidden="1"/>
    <col min="16198" max="16202" width="12.5546875" hidden="1"/>
    <col min="16203" max="16203" width="3" hidden="1"/>
    <col min="16204" max="16204" width="3.88671875" hidden="1"/>
    <col min="16205" max="16212" width="12.5546875" hidden="1"/>
    <col min="16213" max="16213" width="2.5546875" hidden="1"/>
    <col min="16214" max="16384" width="11.5546875" hidden="1"/>
  </cols>
  <sheetData>
    <row r="1" spans="2:84" ht="27.75" customHeight="1" x14ac:dyDescent="0.3"/>
    <row r="2" spans="2:84" ht="15" customHeight="1" x14ac:dyDescent="0.3">
      <c r="B2" s="182"/>
      <c r="C2" s="182"/>
      <c r="D2" s="182"/>
      <c r="E2" s="182"/>
      <c r="F2" s="182"/>
      <c r="G2" s="182"/>
      <c r="H2" s="182"/>
      <c r="K2" s="306" t="s">
        <v>0</v>
      </c>
      <c r="L2" s="307"/>
      <c r="M2" s="307"/>
      <c r="N2" s="307"/>
      <c r="O2" s="307"/>
      <c r="P2" s="307"/>
      <c r="Q2" s="308"/>
      <c r="T2" s="306" t="s">
        <v>1</v>
      </c>
      <c r="U2" s="307"/>
      <c r="V2" s="307"/>
      <c r="W2" s="307"/>
      <c r="X2" s="307"/>
      <c r="Y2" s="307"/>
      <c r="Z2" s="308"/>
      <c r="AC2" s="340" t="s">
        <v>2</v>
      </c>
      <c r="AD2" s="341"/>
      <c r="AE2" s="341"/>
      <c r="AF2" s="341"/>
      <c r="AG2" s="341"/>
      <c r="AH2" s="341"/>
      <c r="AI2" s="342"/>
      <c r="AL2" s="306" t="s">
        <v>3</v>
      </c>
      <c r="AM2" s="307"/>
      <c r="AN2" s="307"/>
      <c r="AO2" s="307"/>
      <c r="AP2" s="307"/>
      <c r="AQ2" s="307"/>
      <c r="AR2" s="307"/>
      <c r="AS2" s="307"/>
      <c r="AT2" s="308"/>
      <c r="AW2" s="306" t="s">
        <v>4</v>
      </c>
      <c r="AX2" s="307"/>
      <c r="AY2" s="307"/>
      <c r="AZ2" s="307"/>
      <c r="BA2" s="307"/>
      <c r="BB2" s="307"/>
      <c r="BC2" s="308"/>
      <c r="BF2" s="306" t="s">
        <v>5</v>
      </c>
      <c r="BG2" s="307"/>
      <c r="BH2" s="307"/>
      <c r="BI2" s="307"/>
      <c r="BJ2" s="307"/>
      <c r="BK2" s="307"/>
      <c r="BL2" s="308"/>
      <c r="BO2" s="306" t="s">
        <v>6</v>
      </c>
      <c r="BP2" s="307"/>
      <c r="BQ2" s="307"/>
      <c r="BR2" s="307"/>
      <c r="BS2" s="307"/>
      <c r="BT2" s="307"/>
      <c r="BU2" s="307"/>
      <c r="BV2" s="308"/>
      <c r="BY2" s="306" t="s">
        <v>7</v>
      </c>
      <c r="BZ2" s="307"/>
      <c r="CA2" s="307"/>
      <c r="CB2" s="307"/>
      <c r="CC2" s="307"/>
      <c r="CD2" s="307"/>
      <c r="CE2" s="307"/>
      <c r="CF2" s="308"/>
    </row>
    <row r="3" spans="2:84" ht="15" customHeight="1" x14ac:dyDescent="0.3">
      <c r="B3" s="182"/>
      <c r="C3" s="182"/>
      <c r="D3" s="182"/>
      <c r="E3" s="183"/>
      <c r="F3" s="184"/>
      <c r="G3" s="184"/>
      <c r="H3" s="182"/>
      <c r="K3" s="309"/>
      <c r="L3" s="310"/>
      <c r="M3" s="310"/>
      <c r="N3" s="310"/>
      <c r="O3" s="310"/>
      <c r="P3" s="310"/>
      <c r="Q3" s="311"/>
      <c r="T3" s="309"/>
      <c r="U3" s="310"/>
      <c r="V3" s="310"/>
      <c r="W3" s="310"/>
      <c r="X3" s="310"/>
      <c r="Y3" s="310"/>
      <c r="Z3" s="311"/>
      <c r="AC3" s="343"/>
      <c r="AD3" s="344"/>
      <c r="AE3" s="344"/>
      <c r="AF3" s="344"/>
      <c r="AG3" s="344"/>
      <c r="AH3" s="344"/>
      <c r="AI3" s="345"/>
      <c r="AL3" s="309"/>
      <c r="AM3" s="310"/>
      <c r="AN3" s="310"/>
      <c r="AO3" s="310"/>
      <c r="AP3" s="310"/>
      <c r="AQ3" s="310"/>
      <c r="AR3" s="310"/>
      <c r="AS3" s="310"/>
      <c r="AT3" s="311"/>
      <c r="AW3" s="309"/>
      <c r="AX3" s="310"/>
      <c r="AY3" s="310"/>
      <c r="AZ3" s="310"/>
      <c r="BA3" s="310"/>
      <c r="BB3" s="310"/>
      <c r="BC3" s="311"/>
      <c r="BF3" s="309"/>
      <c r="BG3" s="310"/>
      <c r="BH3" s="310"/>
      <c r="BI3" s="310"/>
      <c r="BJ3" s="310"/>
      <c r="BK3" s="310"/>
      <c r="BL3" s="311"/>
      <c r="BO3" s="309"/>
      <c r="BP3" s="310"/>
      <c r="BQ3" s="310"/>
      <c r="BR3" s="310"/>
      <c r="BS3" s="310"/>
      <c r="BT3" s="310"/>
      <c r="BU3" s="310"/>
      <c r="BV3" s="311"/>
      <c r="BY3" s="309"/>
      <c r="BZ3" s="310"/>
      <c r="CA3" s="310"/>
      <c r="CB3" s="310"/>
      <c r="CC3" s="310"/>
      <c r="CD3" s="310"/>
      <c r="CE3" s="310"/>
      <c r="CF3" s="311"/>
    </row>
    <row r="4" spans="2:84" ht="15" customHeight="1" x14ac:dyDescent="0.3">
      <c r="B4" s="182"/>
      <c r="C4" s="182"/>
      <c r="D4" s="182"/>
      <c r="E4" s="183"/>
      <c r="F4" s="184"/>
      <c r="G4" s="184"/>
      <c r="H4" s="182"/>
      <c r="K4" s="312"/>
      <c r="L4" s="313"/>
      <c r="M4" s="313"/>
      <c r="N4" s="313"/>
      <c r="O4" s="313"/>
      <c r="P4" s="313"/>
      <c r="Q4" s="314"/>
      <c r="T4" s="312"/>
      <c r="U4" s="313"/>
      <c r="V4" s="313"/>
      <c r="W4" s="313"/>
      <c r="X4" s="313"/>
      <c r="Y4" s="313"/>
      <c r="Z4" s="314"/>
      <c r="AC4" s="346"/>
      <c r="AD4" s="347"/>
      <c r="AE4" s="347"/>
      <c r="AF4" s="347"/>
      <c r="AG4" s="347"/>
      <c r="AH4" s="347"/>
      <c r="AI4" s="348"/>
      <c r="AL4" s="312"/>
      <c r="AM4" s="313"/>
      <c r="AN4" s="313"/>
      <c r="AO4" s="313"/>
      <c r="AP4" s="313"/>
      <c r="AQ4" s="313"/>
      <c r="AR4" s="313"/>
      <c r="AS4" s="313"/>
      <c r="AT4" s="314"/>
      <c r="AW4" s="312"/>
      <c r="AX4" s="313"/>
      <c r="AY4" s="313"/>
      <c r="AZ4" s="313"/>
      <c r="BA4" s="313"/>
      <c r="BB4" s="313"/>
      <c r="BC4" s="314"/>
      <c r="BF4" s="312"/>
      <c r="BG4" s="313"/>
      <c r="BH4" s="313"/>
      <c r="BI4" s="313"/>
      <c r="BJ4" s="313"/>
      <c r="BK4" s="313"/>
      <c r="BL4" s="314"/>
      <c r="BO4" s="312"/>
      <c r="BP4" s="313"/>
      <c r="BQ4" s="313"/>
      <c r="BR4" s="313"/>
      <c r="BS4" s="313"/>
      <c r="BT4" s="313"/>
      <c r="BU4" s="313"/>
      <c r="BV4" s="314"/>
      <c r="BY4" s="312"/>
      <c r="BZ4" s="313"/>
      <c r="CA4" s="313"/>
      <c r="CB4" s="313"/>
      <c r="CC4" s="313"/>
      <c r="CD4" s="313"/>
      <c r="CE4" s="313"/>
      <c r="CF4" s="314"/>
    </row>
    <row r="5" spans="2:84" ht="15" customHeight="1" x14ac:dyDescent="0.3">
      <c r="B5" s="182"/>
      <c r="C5" s="182"/>
      <c r="D5" s="182"/>
      <c r="E5" s="183"/>
      <c r="F5" s="184"/>
      <c r="G5" s="184"/>
      <c r="H5" s="182"/>
    </row>
    <row r="6" spans="2:84" ht="15" customHeight="1" x14ac:dyDescent="0.3">
      <c r="B6" s="182"/>
      <c r="C6" s="182"/>
      <c r="D6" s="182"/>
      <c r="E6" s="338"/>
      <c r="F6" s="338"/>
      <c r="G6" s="338"/>
      <c r="H6" s="182"/>
      <c r="K6" s="1" t="s">
        <v>8</v>
      </c>
      <c r="M6" s="2" t="str">
        <f>IF(ISBLANK('Données à saisir'!$B7),"",('Données à saisir'!$B7))</f>
        <v/>
      </c>
      <c r="T6" s="1" t="s">
        <v>8</v>
      </c>
      <c r="V6" s="2" t="str">
        <f>IF(ISBLANK('Données à saisir'!$B7),"",('Données à saisir'!$B7))</f>
        <v/>
      </c>
      <c r="AC6" s="1" t="s">
        <v>8</v>
      </c>
      <c r="AE6" s="2" t="str">
        <f>IF(ISBLANK('Données à saisir'!$B7),"",('Données à saisir'!$B7))</f>
        <v/>
      </c>
      <c r="AL6" s="1" t="s">
        <v>8</v>
      </c>
      <c r="AN6" s="2" t="str">
        <f>IF(ISBLANK('Données à saisir'!$B7),"",('Données à saisir'!$B7))</f>
        <v/>
      </c>
      <c r="AW6" s="1" t="s">
        <v>8</v>
      </c>
      <c r="AY6" s="2" t="str">
        <f>IF(ISBLANK('Données à saisir'!$B7),"",('Données à saisir'!$B7))</f>
        <v/>
      </c>
      <c r="BF6" s="1" t="s">
        <v>8</v>
      </c>
      <c r="BH6" s="2" t="str">
        <f>IF(ISBLANK('Données à saisir'!$B7),"",('Données à saisir'!$B7))</f>
        <v/>
      </c>
      <c r="BO6" s="1" t="s">
        <v>8</v>
      </c>
      <c r="BQ6" s="2" t="str">
        <f>IF(ISBLANK('Données à saisir'!$B7),"",('Données à saisir'!$B7))</f>
        <v/>
      </c>
      <c r="BV6" s="3" t="s">
        <v>9</v>
      </c>
      <c r="BY6" s="1" t="s">
        <v>8</v>
      </c>
      <c r="CA6" s="2" t="str">
        <f>IF(ISBLANK('Données à saisir'!$B7),"",('Données à saisir'!$B7))</f>
        <v/>
      </c>
      <c r="CF6" s="3" t="s">
        <v>9</v>
      </c>
    </row>
    <row r="7" spans="2:84" ht="15" customHeight="1" x14ac:dyDescent="0.3">
      <c r="B7" s="182"/>
      <c r="C7" s="182"/>
      <c r="D7" s="182"/>
      <c r="E7" s="338"/>
      <c r="F7" s="338"/>
      <c r="G7" s="338"/>
      <c r="H7" s="182"/>
      <c r="K7" s="1" t="s">
        <v>10</v>
      </c>
      <c r="M7" s="2" t="str">
        <f>IF(ISBLANK('Données à saisir'!$B6),"",('Données à saisir'!$B6))</f>
        <v/>
      </c>
      <c r="T7" s="1" t="s">
        <v>10</v>
      </c>
      <c r="V7" s="2" t="str">
        <f>IF(ISBLANK('Données à saisir'!$B6),"",('Données à saisir'!$B6))</f>
        <v/>
      </c>
      <c r="AC7" s="1" t="s">
        <v>10</v>
      </c>
      <c r="AE7" s="2" t="str">
        <f>IF(ISBLANK('Données à saisir'!$B6),"",('Données à saisir'!$B6))</f>
        <v/>
      </c>
      <c r="AL7" s="1" t="s">
        <v>10</v>
      </c>
      <c r="AN7" s="2" t="str">
        <f>IF(ISBLANK('Données à saisir'!$B6),"",('Données à saisir'!$B6))</f>
        <v/>
      </c>
      <c r="AW7" s="1" t="s">
        <v>10</v>
      </c>
      <c r="AY7" s="2" t="str">
        <f>IF(ISBLANK('Données à saisir'!$B6),"",('Données à saisir'!$B6))</f>
        <v/>
      </c>
      <c r="BF7" s="1" t="s">
        <v>10</v>
      </c>
      <c r="BH7" s="2" t="str">
        <f>IF(ISBLANK('Données à saisir'!$B6),"",('Données à saisir'!$B6))</f>
        <v/>
      </c>
      <c r="BO7" s="1" t="s">
        <v>10</v>
      </c>
      <c r="BQ7" s="2" t="str">
        <f>IF(ISBLANK('Données à saisir'!$B6),"",('Données à saisir'!$B6))</f>
        <v/>
      </c>
      <c r="BY7" s="1" t="s">
        <v>10</v>
      </c>
      <c r="CA7" s="2" t="str">
        <f>IF(ISBLANK('Données à saisir'!$B6),"",('Données à saisir'!$B6))</f>
        <v/>
      </c>
    </row>
    <row r="8" spans="2:84" ht="15" customHeight="1" x14ac:dyDescent="0.3">
      <c r="B8" s="182"/>
      <c r="C8" s="182"/>
      <c r="D8" s="182"/>
      <c r="E8" s="185"/>
      <c r="F8" s="182"/>
      <c r="G8" s="182"/>
      <c r="H8" s="186"/>
      <c r="T8" s="1"/>
      <c r="AG8" s="299" t="s">
        <v>11</v>
      </c>
      <c r="AH8" s="326" t="s">
        <v>12</v>
      </c>
      <c r="AI8" s="336" t="s">
        <v>13</v>
      </c>
    </row>
    <row r="9" spans="2:84" ht="15" customHeight="1" x14ac:dyDescent="0.3">
      <c r="B9" s="182"/>
      <c r="C9" s="182"/>
      <c r="D9" s="182"/>
      <c r="E9" s="182"/>
      <c r="F9" s="182"/>
      <c r="G9" s="182"/>
      <c r="H9" s="182"/>
      <c r="K9" s="316" t="s">
        <v>14</v>
      </c>
      <c r="L9" s="317"/>
      <c r="M9" s="317"/>
      <c r="N9" s="317"/>
      <c r="O9" s="317"/>
      <c r="P9" s="317"/>
      <c r="Q9" s="322" t="s">
        <v>15</v>
      </c>
      <c r="U9" s="1" t="s">
        <v>16</v>
      </c>
      <c r="X9" t="str">
        <f>C33</f>
        <v/>
      </c>
      <c r="AC9" s="4"/>
      <c r="AG9" s="300"/>
      <c r="AH9" s="327"/>
      <c r="AI9" s="339"/>
      <c r="BA9" s="324" t="s">
        <v>11</v>
      </c>
      <c r="BB9" s="326" t="s">
        <v>12</v>
      </c>
      <c r="BC9" s="328" t="s">
        <v>13</v>
      </c>
    </row>
    <row r="10" spans="2:84" ht="15" customHeight="1" x14ac:dyDescent="0.3">
      <c r="B10" s="182"/>
      <c r="C10" s="182"/>
      <c r="D10" s="182"/>
      <c r="E10" s="182"/>
      <c r="F10" s="182"/>
      <c r="G10" s="182"/>
      <c r="H10" s="182"/>
      <c r="K10" s="319"/>
      <c r="L10" s="320"/>
      <c r="M10" s="320"/>
      <c r="N10" s="320"/>
      <c r="O10" s="320"/>
      <c r="P10" s="320"/>
      <c r="Q10" s="323"/>
      <c r="U10" s="1" t="s">
        <v>17</v>
      </c>
      <c r="X10" s="198" t="str">
        <f>IF(ISBLANK('Données à saisir'!C136),"",'Données à saisir'!C136)</f>
        <v/>
      </c>
      <c r="AC10" s="5" t="s">
        <v>18</v>
      </c>
      <c r="AD10" s="6"/>
      <c r="AE10" s="6"/>
      <c r="AF10" s="6"/>
      <c r="AG10" s="7">
        <f>SUM(AG11:AG12)</f>
        <v>0</v>
      </c>
      <c r="AH10" s="7">
        <f>SUM(AH11:AH12)</f>
        <v>0</v>
      </c>
      <c r="AI10" s="8">
        <f>SUM(AI11:AI12)</f>
        <v>0</v>
      </c>
      <c r="AW10" s="4"/>
      <c r="BA10" s="325"/>
      <c r="BB10" s="327"/>
      <c r="BC10" s="329"/>
    </row>
    <row r="11" spans="2:84" ht="15" customHeight="1" x14ac:dyDescent="0.35">
      <c r="B11" s="182"/>
      <c r="C11" s="182"/>
      <c r="D11" s="182"/>
      <c r="E11" s="182"/>
      <c r="F11" s="182"/>
      <c r="G11" s="182"/>
      <c r="H11" s="182"/>
      <c r="K11" s="9"/>
      <c r="L11" s="10"/>
      <c r="M11" s="10"/>
      <c r="N11" s="10"/>
      <c r="O11" s="10"/>
      <c r="P11" s="10"/>
      <c r="Q11" s="11"/>
      <c r="U11" s="1" t="s">
        <v>19</v>
      </c>
      <c r="X11" t="str">
        <f>IF(X9="sas (is)","Assimilé-salarié",IF(X9="sasu (is)","Assimilé-salarié","Travailleur non salarié"))</f>
        <v>Travailleur non salarié</v>
      </c>
      <c r="AC11" s="12" t="s">
        <v>20</v>
      </c>
      <c r="AG11" s="13">
        <f>'Données à saisir'!D115</f>
        <v>0</v>
      </c>
      <c r="AH11" s="13">
        <f>AG11+AG11*'Données à saisir'!D117</f>
        <v>0</v>
      </c>
      <c r="AI11" s="14">
        <f>AH11+AH11*'Données à saisir'!D118</f>
        <v>0</v>
      </c>
      <c r="AO11" s="299" t="s">
        <v>11</v>
      </c>
      <c r="AP11" s="326" t="s">
        <v>21</v>
      </c>
      <c r="AQ11" s="326" t="s">
        <v>12</v>
      </c>
      <c r="AR11" s="326" t="s">
        <v>21</v>
      </c>
      <c r="AS11" s="326" t="s">
        <v>13</v>
      </c>
      <c r="AT11" s="336" t="s">
        <v>21</v>
      </c>
      <c r="AW11" s="5" t="s">
        <v>22</v>
      </c>
      <c r="AX11" s="6"/>
      <c r="AY11" s="6"/>
      <c r="AZ11" s="6"/>
      <c r="BA11" s="7">
        <f>AG10</f>
        <v>0</v>
      </c>
      <c r="BB11" s="7">
        <f>AH10</f>
        <v>0</v>
      </c>
      <c r="BC11" s="8">
        <f>AI10</f>
        <v>0</v>
      </c>
      <c r="BO11" s="15" t="s">
        <v>23</v>
      </c>
    </row>
    <row r="12" spans="2:84" ht="15" customHeight="1" thickBot="1" x14ac:dyDescent="0.35">
      <c r="B12" s="182"/>
      <c r="C12" s="182"/>
      <c r="D12" s="182"/>
      <c r="E12" s="182"/>
      <c r="F12" s="182"/>
      <c r="G12" s="182"/>
      <c r="H12" s="182"/>
      <c r="K12" s="16" t="s">
        <v>24</v>
      </c>
      <c r="Q12" s="17">
        <f>SUM(Q13:Q22)</f>
        <v>0</v>
      </c>
      <c r="AC12" s="12" t="s">
        <v>25</v>
      </c>
      <c r="AG12" s="13">
        <f>'Données à saisir'!I115</f>
        <v>0</v>
      </c>
      <c r="AH12" s="13">
        <f>AG12+AG12*'Données à saisir'!I117</f>
        <v>0</v>
      </c>
      <c r="AI12" s="14">
        <f>AH12+AH12*'Données à saisir'!I118</f>
        <v>0</v>
      </c>
      <c r="AL12" s="4"/>
      <c r="AO12" s="334"/>
      <c r="AP12" s="327"/>
      <c r="AQ12" s="335"/>
      <c r="AR12" s="327"/>
      <c r="AS12" s="335"/>
      <c r="AT12" s="337"/>
      <c r="AW12" s="18" t="s">
        <v>26</v>
      </c>
      <c r="BA12" s="19">
        <f>AO15</f>
        <v>0</v>
      </c>
      <c r="BB12" s="19">
        <f>AQ15</f>
        <v>0</v>
      </c>
      <c r="BC12" s="20">
        <f>AS15</f>
        <v>0</v>
      </c>
      <c r="BJ12" s="324" t="s">
        <v>11</v>
      </c>
      <c r="BK12" s="326" t="s">
        <v>12</v>
      </c>
      <c r="BL12" s="328" t="s">
        <v>13</v>
      </c>
    </row>
    <row r="13" spans="2:84" ht="15" customHeight="1" x14ac:dyDescent="0.3">
      <c r="B13" s="297" t="s">
        <v>285</v>
      </c>
      <c r="C13" s="297"/>
      <c r="D13" s="297"/>
      <c r="E13" s="297"/>
      <c r="F13" s="297"/>
      <c r="G13" s="297"/>
      <c r="H13" s="297"/>
      <c r="K13" s="12" t="str">
        <f>'Données à saisir'!A17</f>
        <v xml:space="preserve">Frais d’établissement </v>
      </c>
      <c r="Q13" s="21" t="str">
        <f>IF(ISBLANK('Données à saisir'!B17),"",'Données à saisir'!B17)</f>
        <v/>
      </c>
      <c r="X13" s="22" t="s">
        <v>11</v>
      </c>
      <c r="Y13" s="23" t="s">
        <v>12</v>
      </c>
      <c r="Z13" s="24" t="s">
        <v>13</v>
      </c>
      <c r="AC13" s="25" t="s">
        <v>27</v>
      </c>
      <c r="AG13" s="26">
        <f>AG14</f>
        <v>0</v>
      </c>
      <c r="AH13" s="26">
        <f>AH14</f>
        <v>0</v>
      </c>
      <c r="AI13" s="27">
        <f>AI14</f>
        <v>0</v>
      </c>
      <c r="AL13" s="28" t="s">
        <v>28</v>
      </c>
      <c r="AM13" s="10"/>
      <c r="AN13" s="10"/>
      <c r="AO13" s="29">
        <f>AG10</f>
        <v>0</v>
      </c>
      <c r="AP13" s="30">
        <v>1</v>
      </c>
      <c r="AQ13" s="29">
        <f>AH10</f>
        <v>0</v>
      </c>
      <c r="AR13" s="31">
        <v>1</v>
      </c>
      <c r="AS13" s="29">
        <f>AI10</f>
        <v>0</v>
      </c>
      <c r="AT13" s="32">
        <v>1</v>
      </c>
      <c r="AW13" s="18" t="s">
        <v>29</v>
      </c>
      <c r="BA13" s="19">
        <f>BA12</f>
        <v>0</v>
      </c>
      <c r="BB13" s="19">
        <f>BB12</f>
        <v>0</v>
      </c>
      <c r="BC13" s="20">
        <f>BC12</f>
        <v>0</v>
      </c>
      <c r="BF13" s="4"/>
      <c r="BJ13" s="325"/>
      <c r="BK13" s="327"/>
      <c r="BL13" s="329"/>
      <c r="BR13" s="324" t="s">
        <v>30</v>
      </c>
      <c r="BS13" s="326" t="s">
        <v>31</v>
      </c>
      <c r="BT13" s="326" t="s">
        <v>32</v>
      </c>
      <c r="BU13" s="326" t="s">
        <v>33</v>
      </c>
      <c r="BV13" s="328" t="s">
        <v>34</v>
      </c>
      <c r="BY13" s="324" t="s">
        <v>35</v>
      </c>
      <c r="BZ13" s="326" t="s">
        <v>36</v>
      </c>
      <c r="CA13" s="326" t="s">
        <v>37</v>
      </c>
      <c r="CB13" s="326" t="s">
        <v>38</v>
      </c>
      <c r="CC13" s="326" t="s">
        <v>39</v>
      </c>
      <c r="CD13" s="326" t="s">
        <v>40</v>
      </c>
      <c r="CE13" s="301" t="s">
        <v>41</v>
      </c>
      <c r="CF13" s="330" t="s">
        <v>42</v>
      </c>
    </row>
    <row r="14" spans="2:84" ht="15" customHeight="1" x14ac:dyDescent="0.3">
      <c r="B14" s="297"/>
      <c r="C14" s="297"/>
      <c r="D14" s="297"/>
      <c r="E14" s="297"/>
      <c r="F14" s="297"/>
      <c r="G14" s="297"/>
      <c r="H14" s="297"/>
      <c r="K14" s="12" t="str">
        <f>'Données à saisir'!A18</f>
        <v>Frais d’ouverture de compteurs</v>
      </c>
      <c r="Q14" s="21" t="str">
        <f>IF(ISBLANK('Données à saisir'!B18),"",'Données à saisir'!B18)</f>
        <v/>
      </c>
      <c r="T14" s="4"/>
      <c r="X14" s="33"/>
      <c r="Y14" s="34"/>
      <c r="Z14" s="35"/>
      <c r="AC14" s="12" t="s">
        <v>26</v>
      </c>
      <c r="AG14" s="13">
        <f>'Données à saisir'!$D$123*'Plan financier à imprimer'!AG11</f>
        <v>0</v>
      </c>
      <c r="AH14" s="13">
        <f>'Données à saisir'!$D$123*'Plan financier à imprimer'!AH11</f>
        <v>0</v>
      </c>
      <c r="AI14" s="14">
        <f>'Données à saisir'!$D$123*'Plan financier à imprimer'!AI11</f>
        <v>0</v>
      </c>
      <c r="AL14" s="16" t="s">
        <v>43</v>
      </c>
      <c r="AO14" s="19">
        <f>AG10</f>
        <v>0</v>
      </c>
      <c r="AP14" s="36">
        <v>1</v>
      </c>
      <c r="AQ14" s="19">
        <f>AH10</f>
        <v>0</v>
      </c>
      <c r="AR14" s="37">
        <v>1</v>
      </c>
      <c r="AS14" s="19">
        <f>AI10</f>
        <v>0</v>
      </c>
      <c r="AT14" s="38">
        <v>1</v>
      </c>
      <c r="AW14" s="18" t="s">
        <v>44</v>
      </c>
      <c r="BA14" s="26">
        <f>BA11-BA13</f>
        <v>0</v>
      </c>
      <c r="BB14" s="26">
        <f>BB11-BB13</f>
        <v>0</v>
      </c>
      <c r="BC14" s="27">
        <f>BC11-BC13</f>
        <v>0</v>
      </c>
      <c r="BF14" s="39" t="s">
        <v>45</v>
      </c>
      <c r="BG14" s="6"/>
      <c r="BH14" s="6"/>
      <c r="BI14" s="6"/>
      <c r="BJ14" s="40">
        <f>Q12+Q23</f>
        <v>0</v>
      </c>
      <c r="BK14" s="7"/>
      <c r="BL14" s="41"/>
      <c r="BO14" s="4"/>
      <c r="BR14" s="325"/>
      <c r="BS14" s="327"/>
      <c r="BT14" s="327"/>
      <c r="BU14" s="327"/>
      <c r="BV14" s="329"/>
      <c r="BY14" s="325"/>
      <c r="BZ14" s="327"/>
      <c r="CA14" s="327"/>
      <c r="CB14" s="327"/>
      <c r="CC14" s="327"/>
      <c r="CD14" s="327"/>
      <c r="CE14" s="302"/>
      <c r="CF14" s="331"/>
    </row>
    <row r="15" spans="2:84" ht="15" customHeight="1" x14ac:dyDescent="0.3">
      <c r="B15" s="297"/>
      <c r="C15" s="297"/>
      <c r="D15" s="297"/>
      <c r="E15" s="297"/>
      <c r="F15" s="297"/>
      <c r="G15" s="297"/>
      <c r="H15" s="297"/>
      <c r="K15" s="12" t="str">
        <f>'Données à saisir'!A19</f>
        <v>Logiciels, formations</v>
      </c>
      <c r="Q15" s="21" t="str">
        <f>IF(ISBLANK('Données à saisir'!B19),"",'Données à saisir'!B19)</f>
        <v/>
      </c>
      <c r="T15" s="5" t="s">
        <v>46</v>
      </c>
      <c r="U15" s="6"/>
      <c r="V15" s="6"/>
      <c r="W15" s="6"/>
      <c r="X15" s="7">
        <f>'Données à saisir'!B134</f>
        <v>0</v>
      </c>
      <c r="Y15" s="7">
        <f>'Données à saisir'!C134</f>
        <v>0</v>
      </c>
      <c r="Z15" s="41">
        <f>'Données à saisir'!D134</f>
        <v>0</v>
      </c>
      <c r="AC15" s="42"/>
      <c r="AG15" s="13"/>
      <c r="AH15" s="13"/>
      <c r="AI15" s="43"/>
      <c r="AL15" s="44" t="s">
        <v>26</v>
      </c>
      <c r="AO15" s="19">
        <f>AG14</f>
        <v>0</v>
      </c>
      <c r="AP15" s="45" t="e">
        <f>AO15/$AO$14</f>
        <v>#DIV/0!</v>
      </c>
      <c r="AQ15" s="19">
        <f>AH14</f>
        <v>0</v>
      </c>
      <c r="AR15" s="45" t="e">
        <f>AQ15/$AQ$14</f>
        <v>#DIV/0!</v>
      </c>
      <c r="AS15" s="19">
        <f>AI14</f>
        <v>0</v>
      </c>
      <c r="AT15" s="46" t="e">
        <f>AS15/$AS$14</f>
        <v>#DIV/0!</v>
      </c>
      <c r="AW15" s="47" t="s">
        <v>47</v>
      </c>
      <c r="AX15" s="48"/>
      <c r="AY15" s="48"/>
      <c r="AZ15" s="48"/>
      <c r="BA15" s="49">
        <f>IF(ISERROR(BA14/BA11),0,BA14/BA11)</f>
        <v>0</v>
      </c>
      <c r="BB15" s="49">
        <f>IF(ISERROR(BB14/BB11),0,BB14/BB11)</f>
        <v>0</v>
      </c>
      <c r="BC15" s="50">
        <f>IF(ISERROR(BC14/BC11),0,BC14/BC11)</f>
        <v>0</v>
      </c>
      <c r="BF15" s="18" t="s">
        <v>48</v>
      </c>
      <c r="BJ15" s="19" t="str">
        <f>BR25</f>
        <v/>
      </c>
      <c r="BK15" s="19"/>
      <c r="BL15" s="20"/>
      <c r="BO15" s="51" t="s">
        <v>49</v>
      </c>
      <c r="BP15" s="6"/>
      <c r="BQ15" s="6"/>
      <c r="BR15" s="19">
        <f>BJ19</f>
        <v>0</v>
      </c>
      <c r="BS15" s="40"/>
      <c r="BT15" s="40"/>
      <c r="BU15" s="40"/>
      <c r="BV15" s="52"/>
      <c r="BY15" s="53"/>
      <c r="BZ15" s="40"/>
      <c r="CA15" s="40"/>
      <c r="CB15" s="40"/>
      <c r="CC15" s="40"/>
      <c r="CD15" s="40"/>
      <c r="CE15" s="54"/>
      <c r="CF15" s="63">
        <f t="shared" ref="CF15:CF24" si="0">SUM(BR15:CE15)</f>
        <v>0</v>
      </c>
    </row>
    <row r="16" spans="2:84" ht="15" customHeight="1" x14ac:dyDescent="0.3">
      <c r="B16" s="297"/>
      <c r="C16" s="297"/>
      <c r="D16" s="297"/>
      <c r="E16" s="297"/>
      <c r="F16" s="297"/>
      <c r="G16" s="297"/>
      <c r="H16" s="297"/>
      <c r="K16" s="12" t="str">
        <f>'Données à saisir'!A20</f>
        <v>Dépôt marque, brevet, modèle</v>
      </c>
      <c r="Q16" s="21" t="str">
        <f>IF(ISBLANK('Données à saisir'!B20),"",'Données à saisir'!B20)</f>
        <v/>
      </c>
      <c r="T16" s="12"/>
      <c r="U16" s="2" t="s">
        <v>50</v>
      </c>
      <c r="X16" s="175"/>
      <c r="Y16" s="176" t="str">
        <f>IF(ISERROR((Y15-X15)/X15),"",(Y15-X15)/X15)</f>
        <v/>
      </c>
      <c r="Z16" s="177" t="str">
        <f>IF(ISERROR((Z15-Y15)/Y15),"",(Z15-Y15)/Y15)</f>
        <v/>
      </c>
      <c r="AC16" s="47" t="s">
        <v>51</v>
      </c>
      <c r="AD16" s="48"/>
      <c r="AE16" s="48"/>
      <c r="AF16" s="48"/>
      <c r="AG16" s="55">
        <f>AG10-AG13</f>
        <v>0</v>
      </c>
      <c r="AH16" s="55">
        <f>AH10-AH13</f>
        <v>0</v>
      </c>
      <c r="AI16" s="56">
        <f>AI10-AI13</f>
        <v>0</v>
      </c>
      <c r="AL16" s="47" t="s">
        <v>52</v>
      </c>
      <c r="AM16" s="48"/>
      <c r="AN16" s="48"/>
      <c r="AO16" s="55">
        <f>AO14-AO15</f>
        <v>0</v>
      </c>
      <c r="AP16" s="57" t="e">
        <f t="shared" ref="AP16:AP28" si="1">AO16/$AO$14</f>
        <v>#DIV/0!</v>
      </c>
      <c r="AQ16" s="55">
        <f>AQ14-AQ15</f>
        <v>0</v>
      </c>
      <c r="AR16" s="58" t="e">
        <f t="shared" ref="AR16:AR28" si="2">AQ16/$AQ$14</f>
        <v>#DIV/0!</v>
      </c>
      <c r="AS16" s="55">
        <f>AS14-AS15</f>
        <v>0</v>
      </c>
      <c r="AT16" s="59" t="e">
        <f t="shared" ref="AT16:AT28" si="3">AS16/$AS$14</f>
        <v>#DIV/0!</v>
      </c>
      <c r="AW16" s="18" t="s">
        <v>53</v>
      </c>
      <c r="BA16" s="19">
        <f>SUM(AO17,AO19,AO20,AO22,AO24)</f>
        <v>0</v>
      </c>
      <c r="BB16" s="19">
        <f>SUM(AQ17,AQ19,AQ20,AQ22,AQ24)</f>
        <v>0</v>
      </c>
      <c r="BC16" s="60">
        <f>SUM(AS17,AS19,AS20,AS22,AS24)</f>
        <v>0</v>
      </c>
      <c r="BF16" s="18" t="s">
        <v>54</v>
      </c>
      <c r="BJ16" s="19">
        <f>BA39</f>
        <v>0</v>
      </c>
      <c r="BK16" s="19">
        <f>BB39-BA39</f>
        <v>0</v>
      </c>
      <c r="BL16" s="20">
        <f>+BC39-BB39</f>
        <v>0</v>
      </c>
      <c r="BO16" s="18" t="s">
        <v>55</v>
      </c>
      <c r="BR16" s="19">
        <f>BJ20</f>
        <v>0</v>
      </c>
      <c r="BS16" s="19"/>
      <c r="BT16" s="19"/>
      <c r="BU16" s="19"/>
      <c r="BV16" s="20"/>
      <c r="BY16" s="61"/>
      <c r="BZ16" s="19"/>
      <c r="CA16" s="19"/>
      <c r="CB16" s="19"/>
      <c r="CC16" s="19"/>
      <c r="CD16" s="19"/>
      <c r="CE16" s="62"/>
      <c r="CF16" s="63">
        <f t="shared" si="0"/>
        <v>0</v>
      </c>
    </row>
    <row r="17" spans="2:84" ht="15" customHeight="1" x14ac:dyDescent="0.3">
      <c r="B17" s="297"/>
      <c r="C17" s="297"/>
      <c r="D17" s="297"/>
      <c r="E17" s="297"/>
      <c r="F17" s="297"/>
      <c r="G17" s="297"/>
      <c r="H17" s="297"/>
      <c r="K17" s="12" t="str">
        <f>'Données à saisir'!A21</f>
        <v>Droits d’entrée</v>
      </c>
      <c r="Q17" s="21" t="str">
        <f>IF(ISBLANK('Données à saisir'!B21),"",'Données à saisir'!B21)</f>
        <v/>
      </c>
      <c r="T17" s="25" t="s">
        <v>56</v>
      </c>
      <c r="X17" s="178">
        <f>AG40</f>
        <v>0</v>
      </c>
      <c r="Y17" s="178">
        <f>AH40</f>
        <v>0</v>
      </c>
      <c r="Z17" s="179">
        <f>AI40</f>
        <v>0</v>
      </c>
      <c r="AC17" s="25" t="s">
        <v>57</v>
      </c>
      <c r="AG17" s="26">
        <f>SUM(AG18:AG33)</f>
        <v>0</v>
      </c>
      <c r="AH17" s="26">
        <f>SUM(AH18:AH33)</f>
        <v>0</v>
      </c>
      <c r="AI17" s="64">
        <f>SUM(AI18:AI33)</f>
        <v>0</v>
      </c>
      <c r="AL17" s="44" t="s">
        <v>58</v>
      </c>
      <c r="AO17" s="19">
        <f>AG17</f>
        <v>0</v>
      </c>
      <c r="AP17" s="45" t="e">
        <f t="shared" si="1"/>
        <v>#DIV/0!</v>
      </c>
      <c r="AQ17" s="19">
        <f>AH17</f>
        <v>0</v>
      </c>
      <c r="AR17" s="65" t="e">
        <f t="shared" si="2"/>
        <v>#DIV/0!</v>
      </c>
      <c r="AS17" s="19">
        <f>AI17</f>
        <v>0</v>
      </c>
      <c r="AT17" s="46" t="e">
        <f t="shared" si="3"/>
        <v>#DIV/0!</v>
      </c>
      <c r="AW17" s="47" t="s">
        <v>59</v>
      </c>
      <c r="AX17" s="48"/>
      <c r="AY17" s="48"/>
      <c r="AZ17" s="48"/>
      <c r="BA17" s="55">
        <f>BA12+BA16</f>
        <v>0</v>
      </c>
      <c r="BB17" s="55">
        <f>BB12+BB16</f>
        <v>0</v>
      </c>
      <c r="BC17" s="56">
        <f>BC12+BC16</f>
        <v>0</v>
      </c>
      <c r="BF17" s="18" t="s">
        <v>60</v>
      </c>
      <c r="BJ17" s="19">
        <f>AO45</f>
        <v>0</v>
      </c>
      <c r="BK17" s="19">
        <f>AQ45</f>
        <v>0</v>
      </c>
      <c r="BL17" s="20">
        <f>AS45</f>
        <v>0</v>
      </c>
      <c r="BO17" s="18" t="s">
        <v>61</v>
      </c>
      <c r="BR17" s="19">
        <f>BJ21</f>
        <v>0</v>
      </c>
      <c r="BS17" s="19"/>
      <c r="BT17" s="19"/>
      <c r="BU17" s="19"/>
      <c r="BV17" s="20"/>
      <c r="BY17" s="61"/>
      <c r="BZ17" s="19"/>
      <c r="CA17" s="19"/>
      <c r="CB17" s="19"/>
      <c r="CC17" s="19"/>
      <c r="CD17" s="19"/>
      <c r="CE17" s="62"/>
      <c r="CF17" s="63">
        <f t="shared" si="0"/>
        <v>0</v>
      </c>
    </row>
    <row r="18" spans="2:84" ht="15" customHeight="1" x14ac:dyDescent="0.3">
      <c r="B18" s="297"/>
      <c r="C18" s="297"/>
      <c r="D18" s="297"/>
      <c r="E18" s="297"/>
      <c r="F18" s="297"/>
      <c r="G18" s="297"/>
      <c r="H18" s="297"/>
      <c r="K18" s="12" t="str">
        <f>'Données à saisir'!A22</f>
        <v>Achat fonds de commerce ou parts</v>
      </c>
      <c r="Q18" s="21" t="str">
        <f>IF(ISBLANK('Données à saisir'!B22),"",'Données à saisir'!B22)</f>
        <v/>
      </c>
      <c r="T18" s="25"/>
      <c r="X18" s="178"/>
      <c r="Y18" s="178"/>
      <c r="Z18" s="179"/>
      <c r="AC18" s="12" t="str">
        <f>'Données à saisir'!A77</f>
        <v>Assurances</v>
      </c>
      <c r="AG18" s="13">
        <f>IF(ISBLANK('Données à saisir'!B77),0,'Données à saisir'!B77)</f>
        <v>0</v>
      </c>
      <c r="AH18" s="13">
        <f>IF(ISBLANK('Données à saisir'!C77),0,'Données à saisir'!C77)</f>
        <v>0</v>
      </c>
      <c r="AI18" s="14">
        <f>IF(ISBLANK('Données à saisir'!D77),0,'Données à saisir'!D77)</f>
        <v>0</v>
      </c>
      <c r="AL18" s="47" t="s">
        <v>62</v>
      </c>
      <c r="AM18" s="48"/>
      <c r="AN18" s="48"/>
      <c r="AO18" s="55">
        <f>AO16-AO17</f>
        <v>0</v>
      </c>
      <c r="AP18" s="57" t="e">
        <f t="shared" si="1"/>
        <v>#DIV/0!</v>
      </c>
      <c r="AQ18" s="55">
        <f>AQ16-AQ17</f>
        <v>0</v>
      </c>
      <c r="AR18" s="58" t="e">
        <f t="shared" si="2"/>
        <v>#DIV/0!</v>
      </c>
      <c r="AS18" s="55">
        <f>AS16-AS17</f>
        <v>0</v>
      </c>
      <c r="AT18" s="59" t="e">
        <f t="shared" si="3"/>
        <v>#DIV/0!</v>
      </c>
      <c r="AW18" s="18" t="s">
        <v>63</v>
      </c>
      <c r="BA18" s="19">
        <f>AG44</f>
        <v>0</v>
      </c>
      <c r="BB18" s="19">
        <f>AH44</f>
        <v>0</v>
      </c>
      <c r="BC18" s="60">
        <f>AI44</f>
        <v>0</v>
      </c>
      <c r="BF18" s="47" t="s">
        <v>64</v>
      </c>
      <c r="BG18" s="48"/>
      <c r="BH18" s="48"/>
      <c r="BI18" s="48"/>
      <c r="BJ18" s="66">
        <f>SUM(BJ14:BJ17)</f>
        <v>0</v>
      </c>
      <c r="BK18" s="67">
        <f>SUM(BK14:BK17)</f>
        <v>0</v>
      </c>
      <c r="BL18" s="68">
        <f>SUM(BL14:BL17)</f>
        <v>0</v>
      </c>
      <c r="BO18" s="18" t="s">
        <v>65</v>
      </c>
      <c r="BR18" s="19" t="str">
        <f>BJ22</f>
        <v/>
      </c>
      <c r="BS18" s="19"/>
      <c r="BT18" s="19"/>
      <c r="BU18" s="19"/>
      <c r="BV18" s="20"/>
      <c r="BY18" s="61"/>
      <c r="BZ18" s="19"/>
      <c r="CA18" s="19"/>
      <c r="CB18" s="19"/>
      <c r="CC18" s="19"/>
      <c r="CD18" s="19"/>
      <c r="CE18" s="62"/>
      <c r="CF18" s="63">
        <f t="shared" si="0"/>
        <v>0</v>
      </c>
    </row>
    <row r="19" spans="2:84" ht="15" customHeight="1" x14ac:dyDescent="0.3">
      <c r="B19" s="297"/>
      <c r="C19" s="297"/>
      <c r="D19" s="297"/>
      <c r="E19" s="297"/>
      <c r="F19" s="297"/>
      <c r="G19" s="297"/>
      <c r="H19" s="297"/>
      <c r="K19" s="12" t="str">
        <f>'Données à saisir'!A23</f>
        <v>Droit au bail</v>
      </c>
      <c r="Q19" s="21" t="str">
        <f>IF(ISBLANK('Données à saisir'!B23),"",'Données à saisir'!B23)</f>
        <v/>
      </c>
      <c r="T19" s="5" t="s">
        <v>66</v>
      </c>
      <c r="U19" s="6"/>
      <c r="V19" s="6"/>
      <c r="W19" s="6"/>
      <c r="X19" s="7">
        <f>'Données à saisir'!B133</f>
        <v>0</v>
      </c>
      <c r="Y19" s="7">
        <f>'Données à saisir'!C133</f>
        <v>0</v>
      </c>
      <c r="Z19" s="41">
        <f>'Données à saisir'!D133</f>
        <v>0</v>
      </c>
      <c r="AC19" s="12" t="str">
        <f>'Données à saisir'!A78</f>
        <v>Téléphone, internet</v>
      </c>
      <c r="AG19" s="13">
        <f>IF(ISBLANK('Données à saisir'!B78),0,'Données à saisir'!B78)</f>
        <v>0</v>
      </c>
      <c r="AH19" s="13">
        <f>IF(ISBLANK('Données à saisir'!C78),0,'Données à saisir'!C78)</f>
        <v>0</v>
      </c>
      <c r="AI19" s="14">
        <f>IF(ISBLANK('Données à saisir'!D78),0,'Données à saisir'!D78)</f>
        <v>0</v>
      </c>
      <c r="AL19" s="16" t="s">
        <v>67</v>
      </c>
      <c r="AM19" s="1"/>
      <c r="AN19" s="1"/>
      <c r="AO19" s="19">
        <f>AG36</f>
        <v>0</v>
      </c>
      <c r="AP19" s="45" t="e">
        <f t="shared" si="1"/>
        <v>#DIV/0!</v>
      </c>
      <c r="AQ19" s="19">
        <f>AH36</f>
        <v>0</v>
      </c>
      <c r="AR19" s="65" t="e">
        <f t="shared" si="2"/>
        <v>#DIV/0!</v>
      </c>
      <c r="AS19" s="19">
        <f>AI36</f>
        <v>0</v>
      </c>
      <c r="AT19" s="46" t="e">
        <f t="shared" si="3"/>
        <v>#DIV/0!</v>
      </c>
      <c r="AW19" s="47" t="s">
        <v>68</v>
      </c>
      <c r="AX19" s="48"/>
      <c r="AY19" s="48"/>
      <c r="AZ19" s="48"/>
      <c r="BA19" s="55">
        <f>IF(ISERROR(BA16/BA15),0,BA16/BA15)</f>
        <v>0</v>
      </c>
      <c r="BB19" s="55">
        <f>IF(ISERROR(BB16/BB15),0,BB16/BB15)</f>
        <v>0</v>
      </c>
      <c r="BC19" s="56">
        <f>IF(ISERROR(BC16/BC15),0,BC16/BC15)</f>
        <v>0</v>
      </c>
      <c r="BF19" s="18" t="s">
        <v>49</v>
      </c>
      <c r="BJ19" s="19">
        <f>Q37</f>
        <v>0</v>
      </c>
      <c r="BK19" s="19"/>
      <c r="BL19" s="60"/>
      <c r="BO19" s="51" t="s">
        <v>69</v>
      </c>
      <c r="BP19" s="10"/>
      <c r="BQ19" s="10"/>
      <c r="BR19" s="29">
        <f>'Données à saisir'!D103</f>
        <v>0</v>
      </c>
      <c r="BS19" s="29">
        <f>'Données à saisir'!D104</f>
        <v>0</v>
      </c>
      <c r="BT19" s="29">
        <f>'Données à saisir'!D105</f>
        <v>0</v>
      </c>
      <c r="BU19" s="29">
        <f>'Données à saisir'!D106</f>
        <v>0</v>
      </c>
      <c r="BV19" s="69">
        <f>'Données à saisir'!D107</f>
        <v>0</v>
      </c>
      <c r="BY19" s="70">
        <f>'Données à saisir'!D108</f>
        <v>0</v>
      </c>
      <c r="BZ19" s="29">
        <f>'Données à saisir'!D109</f>
        <v>0</v>
      </c>
      <c r="CA19" s="29">
        <f>'Données à saisir'!D110</f>
        <v>0</v>
      </c>
      <c r="CB19" s="29">
        <f>'Données à saisir'!D111</f>
        <v>0</v>
      </c>
      <c r="CC19" s="29">
        <f>'Données à saisir'!D112</f>
        <v>0</v>
      </c>
      <c r="CD19" s="29">
        <f>'Données à saisir'!D113</f>
        <v>0</v>
      </c>
      <c r="CE19" s="71">
        <f>'Données à saisir'!D114</f>
        <v>0</v>
      </c>
      <c r="CF19" s="72">
        <f t="shared" si="0"/>
        <v>0</v>
      </c>
    </row>
    <row r="20" spans="2:84" ht="15" customHeight="1" x14ac:dyDescent="0.3">
      <c r="B20" s="298"/>
      <c r="C20" s="298"/>
      <c r="D20" s="298"/>
      <c r="E20" s="298"/>
      <c r="F20" s="298"/>
      <c r="G20" s="298"/>
      <c r="H20" s="298"/>
      <c r="K20" s="12" t="str">
        <f>'Données à saisir'!A24</f>
        <v>Caution ou dépôt de garantie</v>
      </c>
      <c r="Q20" s="21" t="str">
        <f>IF(ISBLANK('Données à saisir'!B24),"",'Données à saisir'!B24)</f>
        <v/>
      </c>
      <c r="T20" s="12"/>
      <c r="U20" s="2" t="s">
        <v>50</v>
      </c>
      <c r="X20" s="175"/>
      <c r="Y20" s="176" t="str">
        <f>IF(ISERROR((Y19-X19)/X19),"",(Y19-X19)/X19)</f>
        <v/>
      </c>
      <c r="Z20" s="177" t="str">
        <f>IF(ISERROR((Z19-Y19)/Y19),"",(Z19-Y19)/Y19)</f>
        <v/>
      </c>
      <c r="AC20" s="12" t="str">
        <f>'Données à saisir'!A79</f>
        <v>Autres abonnements</v>
      </c>
      <c r="AG20" s="13">
        <f>IF(ISBLANK('Données à saisir'!B79),0,'Données à saisir'!B79)</f>
        <v>0</v>
      </c>
      <c r="AH20" s="13">
        <f>IF(ISBLANK('Données à saisir'!C79),0,'Données à saisir'!C79)</f>
        <v>0</v>
      </c>
      <c r="AI20" s="14">
        <f>IF(ISBLANK('Données à saisir'!D79),0,'Données à saisir'!D79)</f>
        <v>0</v>
      </c>
      <c r="AL20" s="16" t="s">
        <v>70</v>
      </c>
      <c r="AM20" s="1"/>
      <c r="AN20" s="1"/>
      <c r="AO20" s="19">
        <f>SUM(AG37:AG40)</f>
        <v>0</v>
      </c>
      <c r="AP20" s="45" t="e">
        <f t="shared" si="1"/>
        <v>#DIV/0!</v>
      </c>
      <c r="AQ20" s="19">
        <f>SUM(AH37:AH40)</f>
        <v>0</v>
      </c>
      <c r="AR20" s="65" t="e">
        <f t="shared" si="2"/>
        <v>#DIV/0!</v>
      </c>
      <c r="AS20" s="19">
        <f>SUM(AI37:AI40)</f>
        <v>0</v>
      </c>
      <c r="AT20" s="46" t="e">
        <f t="shared" si="3"/>
        <v>#DIV/0!</v>
      </c>
      <c r="AW20" s="18" t="s">
        <v>71</v>
      </c>
      <c r="BA20" s="19">
        <f>BA11-BA19</f>
        <v>0</v>
      </c>
      <c r="BB20" s="19">
        <f>BB11-BB19</f>
        <v>0</v>
      </c>
      <c r="BC20" s="20">
        <f>BC11-BC19</f>
        <v>0</v>
      </c>
      <c r="BF20" s="18" t="s">
        <v>55</v>
      </c>
      <c r="BJ20" s="19">
        <f>Q40</f>
        <v>0</v>
      </c>
      <c r="BK20" s="19"/>
      <c r="BL20" s="60"/>
      <c r="BO20" s="18" t="s">
        <v>72</v>
      </c>
      <c r="BR20" s="19">
        <f>'Données à saisir'!I103</f>
        <v>0</v>
      </c>
      <c r="BS20" s="19">
        <f>'Données à saisir'!I104</f>
        <v>0</v>
      </c>
      <c r="BT20" s="19">
        <f>'Données à saisir'!I105</f>
        <v>0</v>
      </c>
      <c r="BU20" s="19">
        <f>'Données à saisir'!I106</f>
        <v>0</v>
      </c>
      <c r="BV20" s="60">
        <f>'Données à saisir'!I107</f>
        <v>0</v>
      </c>
      <c r="BY20" s="61">
        <f>'Données à saisir'!I108</f>
        <v>0</v>
      </c>
      <c r="BZ20" s="19">
        <f>'Données à saisir'!I109</f>
        <v>0</v>
      </c>
      <c r="CA20" s="19">
        <f>'Données à saisir'!I110</f>
        <v>0</v>
      </c>
      <c r="CB20" s="19">
        <f>'Données à saisir'!I111</f>
        <v>0</v>
      </c>
      <c r="CC20" s="19">
        <f>'Données à saisir'!I112</f>
        <v>0</v>
      </c>
      <c r="CD20" s="19">
        <f>'Données à saisir'!I113</f>
        <v>0</v>
      </c>
      <c r="CE20" s="62">
        <f>'Données à saisir'!I114</f>
        <v>0</v>
      </c>
      <c r="CF20" s="63">
        <f t="shared" si="0"/>
        <v>0</v>
      </c>
    </row>
    <row r="21" spans="2:84" ht="15" customHeight="1" x14ac:dyDescent="0.3">
      <c r="B21" s="187"/>
      <c r="C21" s="187"/>
      <c r="D21" s="187"/>
      <c r="E21" s="187"/>
      <c r="F21" s="187"/>
      <c r="G21" s="187"/>
      <c r="H21" s="187"/>
      <c r="K21" s="12" t="str">
        <f>'Données à saisir'!A25</f>
        <v>Frais de dossier</v>
      </c>
      <c r="Q21" s="21" t="str">
        <f>IF(ISBLANK('Données à saisir'!B25),"",'Données à saisir'!B25)</f>
        <v/>
      </c>
      <c r="T21" s="25" t="s">
        <v>73</v>
      </c>
      <c r="X21" s="178">
        <f>'Données à saisir'!B139</f>
        <v>0</v>
      </c>
      <c r="Y21" s="178">
        <f>'Données à saisir'!C139</f>
        <v>0</v>
      </c>
      <c r="Z21" s="179">
        <f>'Données à saisir'!D139</f>
        <v>0</v>
      </c>
      <c r="AC21" s="12" t="str">
        <f>'Données à saisir'!A80</f>
        <v>Carburant, transports</v>
      </c>
      <c r="AG21" s="13">
        <f>IF(ISBLANK('Données à saisir'!B80),0,'Données à saisir'!B80)</f>
        <v>0</v>
      </c>
      <c r="AH21" s="13">
        <f>IF(ISBLANK('Données à saisir'!C80),0,'Données à saisir'!C80)</f>
        <v>0</v>
      </c>
      <c r="AI21" s="14">
        <f>IF(ISBLANK('Données à saisir'!D80),0,'Données à saisir'!D80)</f>
        <v>0</v>
      </c>
      <c r="AL21" s="47" t="s">
        <v>74</v>
      </c>
      <c r="AM21" s="48"/>
      <c r="AN21" s="48"/>
      <c r="AO21" s="55">
        <f>AO18-AO19-AO20</f>
        <v>0</v>
      </c>
      <c r="AP21" s="57" t="e">
        <f t="shared" si="1"/>
        <v>#DIV/0!</v>
      </c>
      <c r="AQ21" s="55">
        <f>AQ18-AQ19-AQ20</f>
        <v>0</v>
      </c>
      <c r="AR21" s="58" t="e">
        <f t="shared" si="2"/>
        <v>#DIV/0!</v>
      </c>
      <c r="AS21" s="55">
        <f>AS18-AS19-AS20</f>
        <v>0</v>
      </c>
      <c r="AT21" s="59" t="e">
        <f t="shared" si="3"/>
        <v>#DIV/0!</v>
      </c>
      <c r="AW21" s="73" t="s">
        <v>75</v>
      </c>
      <c r="AX21" s="74"/>
      <c r="AY21" s="74"/>
      <c r="AZ21" s="74"/>
      <c r="BA21" s="75">
        <f>BA19/250</f>
        <v>0</v>
      </c>
      <c r="BB21" s="75">
        <f>BB19/250</f>
        <v>0</v>
      </c>
      <c r="BC21" s="76">
        <f>BC19/250</f>
        <v>0</v>
      </c>
      <c r="BF21" s="18" t="s">
        <v>61</v>
      </c>
      <c r="BJ21" s="19">
        <f>Q44+Q45</f>
        <v>0</v>
      </c>
      <c r="BK21" s="19"/>
      <c r="BL21" s="60"/>
      <c r="BO21" s="47" t="s">
        <v>76</v>
      </c>
      <c r="BP21" s="48"/>
      <c r="BQ21" s="48"/>
      <c r="BR21" s="55">
        <f>SUM(BR19:BR20)</f>
        <v>0</v>
      </c>
      <c r="BS21" s="55">
        <f>SUM(BS19:BS20)</f>
        <v>0</v>
      </c>
      <c r="BT21" s="55">
        <f>SUM(BT19:BT20)</f>
        <v>0</v>
      </c>
      <c r="BU21" s="55">
        <f>SUM(BU19:BU20)</f>
        <v>0</v>
      </c>
      <c r="BV21" s="56">
        <f>SUM(BV19:BV20)</f>
        <v>0</v>
      </c>
      <c r="BY21" s="77">
        <f t="shared" ref="BY21:CE21" si="4">SUM(BY19:BY20)</f>
        <v>0</v>
      </c>
      <c r="BZ21" s="55">
        <f t="shared" si="4"/>
        <v>0</v>
      </c>
      <c r="CA21" s="55">
        <f t="shared" si="4"/>
        <v>0</v>
      </c>
      <c r="CB21" s="55">
        <f t="shared" si="4"/>
        <v>0</v>
      </c>
      <c r="CC21" s="55">
        <f t="shared" si="4"/>
        <v>0</v>
      </c>
      <c r="CD21" s="55">
        <f t="shared" si="4"/>
        <v>0</v>
      </c>
      <c r="CE21" s="78">
        <f t="shared" si="4"/>
        <v>0</v>
      </c>
      <c r="CF21" s="79">
        <f t="shared" si="0"/>
        <v>0</v>
      </c>
    </row>
    <row r="22" spans="2:84" ht="15" customHeight="1" x14ac:dyDescent="0.3">
      <c r="B22" s="182"/>
      <c r="C22" s="182"/>
      <c r="D22" s="182"/>
      <c r="E22" s="182"/>
      <c r="F22" s="182"/>
      <c r="G22" s="182"/>
      <c r="H22" s="182"/>
      <c r="K22" s="12" t="str">
        <f>'Données à saisir'!A26</f>
        <v>Frais de notaire ou d’avocat</v>
      </c>
      <c r="Q22" s="21" t="str">
        <f>IF(ISBLANK('Données à saisir'!B26),"",'Données à saisir'!B26)</f>
        <v/>
      </c>
      <c r="T22" s="80"/>
      <c r="U22" s="74"/>
      <c r="V22" s="74"/>
      <c r="W22" s="74"/>
      <c r="X22" s="180"/>
      <c r="Y22" s="180"/>
      <c r="Z22" s="181"/>
      <c r="AC22" s="12" t="str">
        <f>'Données à saisir'!A81</f>
        <v>Frais de déplacement et hébergement</v>
      </c>
      <c r="AG22" s="13">
        <f>IF(ISBLANK('Données à saisir'!B81),0,'Données à saisir'!B81)</f>
        <v>0</v>
      </c>
      <c r="AH22" s="13">
        <f>IF(ISBLANK('Données à saisir'!C81),0,'Données à saisir'!C81)</f>
        <v>0</v>
      </c>
      <c r="AI22" s="14">
        <f>IF(ISBLANK('Données à saisir'!D81),0,'Données à saisir'!D81)</f>
        <v>0</v>
      </c>
      <c r="AL22" s="16" t="s">
        <v>77</v>
      </c>
      <c r="AO22" s="19">
        <f>AG43</f>
        <v>0</v>
      </c>
      <c r="AP22" s="45" t="e">
        <f t="shared" si="1"/>
        <v>#DIV/0!</v>
      </c>
      <c r="AQ22" s="19">
        <f>AH43</f>
        <v>0</v>
      </c>
      <c r="AR22" s="65" t="e">
        <f t="shared" si="2"/>
        <v>#DIV/0!</v>
      </c>
      <c r="AS22" s="19">
        <f>AI43</f>
        <v>0</v>
      </c>
      <c r="AT22" s="46" t="e">
        <f t="shared" si="3"/>
        <v>#DIV/0!</v>
      </c>
      <c r="BA22" s="83"/>
      <c r="BF22" s="18" t="s">
        <v>65</v>
      </c>
      <c r="BJ22" s="19" t="str">
        <f>Q46</f>
        <v/>
      </c>
      <c r="BK22" s="19"/>
      <c r="BL22" s="60"/>
      <c r="BO22" s="18" t="s">
        <v>24</v>
      </c>
      <c r="BR22" s="19">
        <f>Q12</f>
        <v>0</v>
      </c>
      <c r="BS22" s="26"/>
      <c r="BT22" s="26"/>
      <c r="BU22" s="26"/>
      <c r="BV22" s="64"/>
      <c r="BY22" s="61"/>
      <c r="BZ22" s="26"/>
      <c r="CA22" s="19"/>
      <c r="CB22" s="19"/>
      <c r="CC22" s="26"/>
      <c r="CD22" s="26"/>
      <c r="CE22" s="84"/>
      <c r="CF22" s="63">
        <f t="shared" si="0"/>
        <v>0</v>
      </c>
    </row>
    <row r="23" spans="2:84" ht="15" customHeight="1" x14ac:dyDescent="0.3">
      <c r="B23" s="9"/>
      <c r="C23" s="332" t="str">
        <f>IF(ISBLANK('Données à saisir'!B6),"",('Données à saisir'!B6))</f>
        <v/>
      </c>
      <c r="D23" s="332"/>
      <c r="E23" s="332"/>
      <c r="F23" s="332"/>
      <c r="G23" s="332"/>
      <c r="H23" s="192"/>
      <c r="K23" s="16" t="s">
        <v>78</v>
      </c>
      <c r="Q23" s="17">
        <f>SUM(Q24:Q28)</f>
        <v>0</v>
      </c>
      <c r="AC23" s="12" t="str">
        <f>'Données à saisir'!A82</f>
        <v>Eau, électricité, gaz</v>
      </c>
      <c r="AG23" s="13">
        <f>IF(ISBLANK('Données à saisir'!B82),0,'Données à saisir'!B82)</f>
        <v>0</v>
      </c>
      <c r="AH23" s="13">
        <f>IF(ISBLANK('Données à saisir'!C82),0,'Données à saisir'!C82)</f>
        <v>0</v>
      </c>
      <c r="AI23" s="14">
        <f>IF(ISBLANK('Données à saisir'!D82),0,'Données à saisir'!D82)</f>
        <v>0</v>
      </c>
      <c r="AL23" s="47" t="s">
        <v>79</v>
      </c>
      <c r="AM23" s="48"/>
      <c r="AN23" s="48"/>
      <c r="AO23" s="55">
        <f>AO21-AO22</f>
        <v>0</v>
      </c>
      <c r="AP23" s="57" t="e">
        <f t="shared" si="1"/>
        <v>#DIV/0!</v>
      </c>
      <c r="AQ23" s="55">
        <f>AQ21-AQ22</f>
        <v>0</v>
      </c>
      <c r="AR23" s="58" t="e">
        <f t="shared" si="2"/>
        <v>#DIV/0!</v>
      </c>
      <c r="AS23" s="55">
        <f>AS21-AS22</f>
        <v>0</v>
      </c>
      <c r="AT23" s="59" t="e">
        <f t="shared" si="3"/>
        <v>#DIV/0!</v>
      </c>
      <c r="AW23" s="85"/>
      <c r="BA23" s="86"/>
      <c r="BB23" s="86"/>
      <c r="BC23" s="86"/>
      <c r="BF23" s="18" t="s">
        <v>80</v>
      </c>
      <c r="BJ23" s="19">
        <f>AO44</f>
        <v>0</v>
      </c>
      <c r="BK23" s="19">
        <f>AQ44</f>
        <v>0</v>
      </c>
      <c r="BL23" s="60">
        <f>AS44</f>
        <v>0</v>
      </c>
      <c r="BO23" s="18" t="s">
        <v>78</v>
      </c>
      <c r="BR23" s="19">
        <f>Q23</f>
        <v>0</v>
      </c>
      <c r="BS23" s="19"/>
      <c r="BT23" s="19"/>
      <c r="BU23" s="19"/>
      <c r="BV23" s="20"/>
      <c r="BY23" s="61"/>
      <c r="BZ23" s="19"/>
      <c r="CA23" s="19"/>
      <c r="CB23" s="19"/>
      <c r="CC23" s="19"/>
      <c r="CD23" s="19"/>
      <c r="CE23" s="62"/>
      <c r="CF23" s="63">
        <f t="shared" si="0"/>
        <v>0</v>
      </c>
    </row>
    <row r="24" spans="2:84" ht="15" customHeight="1" x14ac:dyDescent="0.3">
      <c r="B24" s="99"/>
      <c r="C24" s="333"/>
      <c r="D24" s="333"/>
      <c r="E24" s="333"/>
      <c r="F24" s="333"/>
      <c r="G24" s="333"/>
      <c r="H24" s="188"/>
      <c r="K24" s="12" t="str">
        <f>'Données à saisir'!A27</f>
        <v>Enseigne et éléments de communication</v>
      </c>
      <c r="Q24" s="21" t="str">
        <f>IF(ISBLANK('Données à saisir'!B27),"",'Données à saisir'!B27)</f>
        <v/>
      </c>
      <c r="AC24" s="12" t="str">
        <f>'Données à saisir'!A83</f>
        <v>Mutuelle</v>
      </c>
      <c r="AG24" s="13">
        <f>IF(ISBLANK('Données à saisir'!B83),0,'Données à saisir'!B83)</f>
        <v>0</v>
      </c>
      <c r="AH24" s="13">
        <f>IF(ISBLANK('Données à saisir'!C83),0,'Données à saisir'!C83)</f>
        <v>0</v>
      </c>
      <c r="AI24" s="14">
        <f>IF(ISBLANK('Données à saisir'!D83),0,'Données à saisir'!D83)</f>
        <v>0</v>
      </c>
      <c r="AL24" s="16" t="s">
        <v>81</v>
      </c>
      <c r="AM24" s="1"/>
      <c r="AN24" s="1"/>
      <c r="AO24" s="19">
        <f>AG42</f>
        <v>0</v>
      </c>
      <c r="AP24" s="45" t="e">
        <f t="shared" si="1"/>
        <v>#DIV/0!</v>
      </c>
      <c r="AQ24" s="19">
        <f>AH42</f>
        <v>0</v>
      </c>
      <c r="AR24" s="65" t="e">
        <f t="shared" si="2"/>
        <v>#DIV/0!</v>
      </c>
      <c r="AS24" s="19">
        <f>AI42</f>
        <v>0</v>
      </c>
      <c r="AT24" s="46" t="e">
        <f t="shared" si="3"/>
        <v>#DIV/0!</v>
      </c>
      <c r="BF24" s="47" t="s">
        <v>82</v>
      </c>
      <c r="BG24" s="48"/>
      <c r="BH24" s="48"/>
      <c r="BI24" s="48"/>
      <c r="BJ24" s="55">
        <f>SUM(BJ19:BJ23)</f>
        <v>0</v>
      </c>
      <c r="BK24" s="55">
        <f>SUM(BK19:BK23)</f>
        <v>0</v>
      </c>
      <c r="BL24" s="56">
        <f>SUM(BL19:BL23)</f>
        <v>0</v>
      </c>
      <c r="BO24" s="47" t="s">
        <v>83</v>
      </c>
      <c r="BP24" s="48"/>
      <c r="BQ24" s="48"/>
      <c r="BR24" s="55">
        <f>SUM(BR22:BR23)</f>
        <v>0</v>
      </c>
      <c r="BS24" s="55"/>
      <c r="BT24" s="55"/>
      <c r="BU24" s="55"/>
      <c r="BV24" s="56"/>
      <c r="BY24" s="77"/>
      <c r="BZ24" s="55"/>
      <c r="CA24" s="55"/>
      <c r="CB24" s="55"/>
      <c r="CC24" s="55"/>
      <c r="CD24" s="55"/>
      <c r="CE24" s="78"/>
      <c r="CF24" s="79">
        <f t="shared" si="0"/>
        <v>0</v>
      </c>
    </row>
    <row r="25" spans="2:84" ht="15" customHeight="1" x14ac:dyDescent="0.3">
      <c r="B25" s="99"/>
      <c r="C25" s="333"/>
      <c r="D25" s="333"/>
      <c r="E25" s="333"/>
      <c r="F25" s="333"/>
      <c r="G25" s="333"/>
      <c r="H25" s="188"/>
      <c r="K25" s="12" t="str">
        <f>'Données à saisir'!A28</f>
        <v>Achat immobilier</v>
      </c>
      <c r="Q25" s="21" t="str">
        <f>IF(ISBLANK('Données à saisir'!B28),"",'Données à saisir'!B28)</f>
        <v/>
      </c>
      <c r="T25" s="306" t="s">
        <v>84</v>
      </c>
      <c r="U25" s="307"/>
      <c r="V25" s="307"/>
      <c r="W25" s="307"/>
      <c r="X25" s="307"/>
      <c r="Y25" s="307"/>
      <c r="Z25" s="308"/>
      <c r="AC25" s="12" t="str">
        <f>'Données à saisir'!A84</f>
        <v>Fournitures diverses</v>
      </c>
      <c r="AG25" s="13">
        <f>IF(ISBLANK('Données à saisir'!B84),0,'Données à saisir'!B84)</f>
        <v>0</v>
      </c>
      <c r="AH25" s="13">
        <f>IF(ISBLANK('Données à saisir'!C84),0,'Données à saisir'!C84)</f>
        <v>0</v>
      </c>
      <c r="AI25" s="14">
        <f>IF(ISBLANK('Données à saisir'!D84),0,'Données à saisir'!D84)</f>
        <v>0</v>
      </c>
      <c r="AL25" s="16" t="s">
        <v>85</v>
      </c>
      <c r="AM25" s="1"/>
      <c r="AN25" s="1"/>
      <c r="AO25" s="19">
        <f>AO24*-1</f>
        <v>0</v>
      </c>
      <c r="AP25" s="45" t="e">
        <f t="shared" si="1"/>
        <v>#DIV/0!</v>
      </c>
      <c r="AQ25" s="19">
        <f>AQ24*-1</f>
        <v>0</v>
      </c>
      <c r="AR25" s="65" t="e">
        <f t="shared" si="2"/>
        <v>#DIV/0!</v>
      </c>
      <c r="AS25" s="19">
        <f>AS24*-1</f>
        <v>0</v>
      </c>
      <c r="AT25" s="46" t="e">
        <f t="shared" si="3"/>
        <v>#DIV/0!</v>
      </c>
      <c r="BA25" s="83"/>
      <c r="BF25" s="18" t="s">
        <v>86</v>
      </c>
      <c r="BJ25" s="19">
        <f>BJ24-BJ18</f>
        <v>0</v>
      </c>
      <c r="BK25" s="19">
        <f>BK24-BK18</f>
        <v>0</v>
      </c>
      <c r="BL25" s="20">
        <f>BL24-BL18</f>
        <v>0</v>
      </c>
      <c r="BO25" s="18" t="s">
        <v>87</v>
      </c>
      <c r="BR25" s="19" t="str">
        <f>Q30</f>
        <v/>
      </c>
      <c r="BS25" s="19"/>
      <c r="BT25" s="19"/>
      <c r="BU25" s="19"/>
      <c r="BV25" s="20"/>
      <c r="BY25" s="61"/>
      <c r="BZ25" s="19"/>
      <c r="CA25" s="19"/>
      <c r="CB25" s="19"/>
      <c r="CC25" s="19"/>
      <c r="CD25" s="19"/>
      <c r="CE25" s="62"/>
      <c r="CF25" s="63">
        <f t="shared" ref="CF25:CF36" si="5">SUM(BR25:CE25)</f>
        <v>0</v>
      </c>
    </row>
    <row r="26" spans="2:84" ht="15" customHeight="1" x14ac:dyDescent="0.3">
      <c r="B26" s="99"/>
      <c r="C26" s="189"/>
      <c r="D26" s="189"/>
      <c r="E26" s="189"/>
      <c r="F26" s="189"/>
      <c r="G26" s="189"/>
      <c r="H26" s="188"/>
      <c r="K26" s="12" t="str">
        <f>'Données à saisir'!A29</f>
        <v>Travaux et aménagements</v>
      </c>
      <c r="Q26" s="21" t="str">
        <f>IF(ISBLANK('Données à saisir'!B29),"",'Données à saisir'!B29)</f>
        <v/>
      </c>
      <c r="T26" s="309"/>
      <c r="U26" s="310"/>
      <c r="V26" s="310"/>
      <c r="W26" s="310"/>
      <c r="X26" s="310"/>
      <c r="Y26" s="310"/>
      <c r="Z26" s="311"/>
      <c r="AC26" s="12" t="str">
        <f>'Données à saisir'!A85</f>
        <v>Entretien matériel et vêtements</v>
      </c>
      <c r="AG26" s="13">
        <f>IF(ISBLANK('Données à saisir'!B85),0,'Données à saisir'!B85)</f>
        <v>0</v>
      </c>
      <c r="AH26" s="13">
        <f>IF(ISBLANK('Données à saisir'!C85),0,'Données à saisir'!C85)</f>
        <v>0</v>
      </c>
      <c r="AI26" s="14">
        <f>IF(ISBLANK('Données à saisir'!D85),0,'Données à saisir'!D85)</f>
        <v>0</v>
      </c>
      <c r="AL26" s="47" t="s">
        <v>88</v>
      </c>
      <c r="AM26" s="48"/>
      <c r="AN26" s="48"/>
      <c r="AO26" s="55">
        <f>AO23+AO25</f>
        <v>0</v>
      </c>
      <c r="AP26" s="57" t="e">
        <f t="shared" si="1"/>
        <v>#DIV/0!</v>
      </c>
      <c r="AQ26" s="55">
        <f>AQ23+AQ25</f>
        <v>0</v>
      </c>
      <c r="AR26" s="58" t="e">
        <f t="shared" si="2"/>
        <v>#DIV/0!</v>
      </c>
      <c r="AS26" s="55">
        <f>AS23+AS25</f>
        <v>0</v>
      </c>
      <c r="AT26" s="59" t="e">
        <f t="shared" si="3"/>
        <v>#DIV/0!</v>
      </c>
      <c r="BF26" s="47" t="s">
        <v>89</v>
      </c>
      <c r="BG26" s="48"/>
      <c r="BH26" s="48"/>
      <c r="BI26" s="48"/>
      <c r="BJ26" s="55">
        <f>BJ25</f>
        <v>0</v>
      </c>
      <c r="BK26" s="55">
        <f>BJ26+BK25</f>
        <v>0</v>
      </c>
      <c r="BL26" s="56">
        <f>+BK26+BL25</f>
        <v>0</v>
      </c>
      <c r="BO26" s="18" t="s">
        <v>90</v>
      </c>
      <c r="BR26" s="19">
        <f>IF(ISERROR('Données à saisir'!$J$73/12),0,'Données à saisir'!$J$73/12)</f>
        <v>0</v>
      </c>
      <c r="BS26" s="19">
        <f>IF(ISERROR('Données à saisir'!$J$73/12),0,'Données à saisir'!$J$73/12)</f>
        <v>0</v>
      </c>
      <c r="BT26" s="19">
        <f>IF(ISERROR('Données à saisir'!$J$73/12),0,'Données à saisir'!$J$73/12)</f>
        <v>0</v>
      </c>
      <c r="BU26" s="19">
        <f>IF(ISERROR('Données à saisir'!$J$73/12),0,'Données à saisir'!$J$73/12)</f>
        <v>0</v>
      </c>
      <c r="BV26" s="20">
        <f>IF(ISERROR('Données à saisir'!$J$73/12),0,'Données à saisir'!$J$73/12)</f>
        <v>0</v>
      </c>
      <c r="BY26" s="61">
        <f>IF(ISERROR('Données à saisir'!$J$73/12),0,'Données à saisir'!$J$73/12)</f>
        <v>0</v>
      </c>
      <c r="BZ26" s="19">
        <f>IF(ISERROR('Données à saisir'!$J$73/12),0,'Données à saisir'!$J$73/12)</f>
        <v>0</v>
      </c>
      <c r="CA26" s="19">
        <f>IF(ISERROR('Données à saisir'!$J$73/12),0,'Données à saisir'!$J$73/12)</f>
        <v>0</v>
      </c>
      <c r="CB26" s="19">
        <f>IF(ISERROR('Données à saisir'!$J$73/12),0,'Données à saisir'!$J$73/12)</f>
        <v>0</v>
      </c>
      <c r="CC26" s="19">
        <f>IF(ISERROR('Données à saisir'!$J$73/12),0,'Données à saisir'!$J$73/12)</f>
        <v>0</v>
      </c>
      <c r="CD26" s="19">
        <f>IF(ISERROR('Données à saisir'!$J$73/12),0,'Données à saisir'!$J$73/12)</f>
        <v>0</v>
      </c>
      <c r="CE26" s="62">
        <f>IF(ISERROR('Données à saisir'!$J$73/12),0,'Données à saisir'!$J$73/12)</f>
        <v>0</v>
      </c>
      <c r="CF26" s="63">
        <f t="shared" si="5"/>
        <v>0</v>
      </c>
    </row>
    <row r="27" spans="2:84" ht="15" customHeight="1" x14ac:dyDescent="0.3">
      <c r="B27" s="99"/>
      <c r="C27" s="190"/>
      <c r="D27" s="190"/>
      <c r="E27" s="190"/>
      <c r="F27" s="190"/>
      <c r="G27" s="190"/>
      <c r="H27" s="188"/>
      <c r="K27" s="12" t="str">
        <f>'Données à saisir'!A30</f>
        <v>Matériel</v>
      </c>
      <c r="Q27" s="21" t="str">
        <f>IF(ISBLANK('Données à saisir'!B30),"",'Données à saisir'!B30)</f>
        <v/>
      </c>
      <c r="T27" s="312"/>
      <c r="U27" s="313"/>
      <c r="V27" s="313"/>
      <c r="W27" s="313"/>
      <c r="X27" s="313"/>
      <c r="Y27" s="313"/>
      <c r="Z27" s="314"/>
      <c r="AC27" s="12" t="str">
        <f>'Données à saisir'!A86</f>
        <v>Nettoyage des locaux</v>
      </c>
      <c r="AG27" s="13">
        <f>IF(ISBLANK('Données à saisir'!B86),0,'Données à saisir'!B86)</f>
        <v>0</v>
      </c>
      <c r="AH27" s="13">
        <f>IF(ISBLANK('Données à saisir'!C86),0,'Données à saisir'!C86)</f>
        <v>0</v>
      </c>
      <c r="AI27" s="14">
        <f>IF(ISBLANK('Données à saisir'!D86),0,'Données à saisir'!D86)</f>
        <v>0</v>
      </c>
      <c r="AL27" s="47" t="s">
        <v>91</v>
      </c>
      <c r="AM27" s="48"/>
      <c r="AN27" s="48"/>
      <c r="AO27" s="55">
        <f>IF(ISERROR(AO26-AG45),AO26,(AO26-AG45))</f>
        <v>0</v>
      </c>
      <c r="AP27" s="57" t="e">
        <f t="shared" si="1"/>
        <v>#DIV/0!</v>
      </c>
      <c r="AQ27" s="55">
        <f>IF(ISERROR(AQ26-AH45),AQ26,(AQ26-AH45))</f>
        <v>0</v>
      </c>
      <c r="AR27" s="58" t="e">
        <f t="shared" si="2"/>
        <v>#DIV/0!</v>
      </c>
      <c r="AS27" s="55">
        <f>IF(ISERROR(AS26-AI45),AS26,(AS26-AI45))</f>
        <v>0</v>
      </c>
      <c r="AT27" s="59" t="e">
        <f t="shared" si="3"/>
        <v>#DIV/0!</v>
      </c>
      <c r="BO27" s="18" t="s">
        <v>92</v>
      </c>
      <c r="BR27" s="19">
        <f>BR19*'Données à saisir'!$D$123</f>
        <v>0</v>
      </c>
      <c r="BS27" s="19">
        <f>BS19*'Données à saisir'!$D$123</f>
        <v>0</v>
      </c>
      <c r="BT27" s="19">
        <f>BT19*'Données à saisir'!$D$123</f>
        <v>0</v>
      </c>
      <c r="BU27" s="19">
        <f>BU19*'Données à saisir'!$D$123</f>
        <v>0</v>
      </c>
      <c r="BV27" s="20">
        <f>BV19*'Données à saisir'!$D$123</f>
        <v>0</v>
      </c>
      <c r="BY27" s="61">
        <f>BY19*'Données à saisir'!$D$123</f>
        <v>0</v>
      </c>
      <c r="BZ27" s="19">
        <f>BZ19*'Données à saisir'!$D$123</f>
        <v>0</v>
      </c>
      <c r="CA27" s="19">
        <f>CA19*'Données à saisir'!$D$123</f>
        <v>0</v>
      </c>
      <c r="CB27" s="19">
        <f>CB19*'Données à saisir'!$D$123</f>
        <v>0</v>
      </c>
      <c r="CC27" s="19">
        <f>CC19*'Données à saisir'!$D$123</f>
        <v>0</v>
      </c>
      <c r="CD27" s="19">
        <f>CD19*'Données à saisir'!$D$123</f>
        <v>0</v>
      </c>
      <c r="CE27" s="62">
        <f>CE19*'Données à saisir'!$D$123</f>
        <v>0</v>
      </c>
      <c r="CF27" s="63">
        <f t="shared" si="5"/>
        <v>0</v>
      </c>
    </row>
    <row r="28" spans="2:84" ht="15" customHeight="1" x14ac:dyDescent="0.3">
      <c r="B28" s="99"/>
      <c r="C28" s="304" t="str">
        <f>IF(ISBLANK('Données à saisir'!B7),"",('Données à saisir'!B7))</f>
        <v/>
      </c>
      <c r="D28" s="304"/>
      <c r="E28" s="304"/>
      <c r="F28" s="304"/>
      <c r="G28" s="304"/>
      <c r="H28" s="188"/>
      <c r="K28" s="12" t="str">
        <f>'Données à saisir'!A31</f>
        <v>Matériel de bureau</v>
      </c>
      <c r="Q28" s="21" t="str">
        <f>IF(ISBLANK('Données à saisir'!B31),"",'Données à saisir'!B31)</f>
        <v/>
      </c>
      <c r="AC28" s="12" t="str">
        <f>'Données à saisir'!A87</f>
        <v>Budget publicité et communication</v>
      </c>
      <c r="AG28" s="13">
        <f>IF(ISBLANK('Données à saisir'!B87),0,'Données à saisir'!B87)</f>
        <v>0</v>
      </c>
      <c r="AH28" s="13">
        <f>IF(ISBLANK('Données à saisir'!C87),0,'Données à saisir'!C87)</f>
        <v>0</v>
      </c>
      <c r="AI28" s="14">
        <f>IF(ISBLANK('Données à saisir'!D87),0,'Données à saisir'!D87)</f>
        <v>0</v>
      </c>
      <c r="AL28" s="16" t="s">
        <v>93</v>
      </c>
      <c r="AM28" s="1"/>
      <c r="AN28" s="1"/>
      <c r="AO28" s="19">
        <f>AO27+AO22</f>
        <v>0</v>
      </c>
      <c r="AP28" s="45" t="e">
        <f t="shared" si="1"/>
        <v>#DIV/0!</v>
      </c>
      <c r="AQ28" s="19">
        <f>AQ27+AQ22</f>
        <v>0</v>
      </c>
      <c r="AR28" s="65" t="e">
        <f t="shared" si="2"/>
        <v>#DIV/0!</v>
      </c>
      <c r="AS28" s="19">
        <f>AS27+AS22</f>
        <v>0</v>
      </c>
      <c r="AT28" s="87" t="e">
        <f t="shared" si="3"/>
        <v>#DIV/0!</v>
      </c>
      <c r="BF28" s="88" t="s">
        <v>94</v>
      </c>
      <c r="BI28" s="305" t="str">
        <f>Q31</f>
        <v/>
      </c>
      <c r="BJ28" s="305"/>
      <c r="BO28" s="18" t="s">
        <v>58</v>
      </c>
      <c r="BR28" s="19">
        <f>$AG$17/12</f>
        <v>0</v>
      </c>
      <c r="BS28" s="19">
        <f t="shared" ref="BS28:CE28" si="6">$AG$17/12</f>
        <v>0</v>
      </c>
      <c r="BT28" s="19">
        <f t="shared" si="6"/>
        <v>0</v>
      </c>
      <c r="BU28" s="19">
        <f t="shared" si="6"/>
        <v>0</v>
      </c>
      <c r="BV28" s="20">
        <f t="shared" si="6"/>
        <v>0</v>
      </c>
      <c r="BY28" s="61">
        <f t="shared" si="6"/>
        <v>0</v>
      </c>
      <c r="BZ28" s="19">
        <f t="shared" si="6"/>
        <v>0</v>
      </c>
      <c r="CA28" s="19">
        <f t="shared" si="6"/>
        <v>0</v>
      </c>
      <c r="CB28" s="19">
        <f t="shared" si="6"/>
        <v>0</v>
      </c>
      <c r="CC28" s="19">
        <f t="shared" si="6"/>
        <v>0</v>
      </c>
      <c r="CD28" s="19">
        <f t="shared" si="6"/>
        <v>0</v>
      </c>
      <c r="CE28" s="62">
        <f t="shared" si="6"/>
        <v>0</v>
      </c>
      <c r="CF28" s="63">
        <f t="shared" si="5"/>
        <v>0</v>
      </c>
    </row>
    <row r="29" spans="2:84" ht="15" customHeight="1" x14ac:dyDescent="0.3">
      <c r="B29" s="99"/>
      <c r="C29" s="304"/>
      <c r="D29" s="304"/>
      <c r="E29" s="304"/>
      <c r="F29" s="304"/>
      <c r="G29" s="304"/>
      <c r="H29" s="188"/>
      <c r="K29" s="89"/>
      <c r="Q29" s="21"/>
      <c r="X29" s="22" t="s">
        <v>11</v>
      </c>
      <c r="Y29" s="23" t="s">
        <v>12</v>
      </c>
      <c r="Z29" s="24" t="s">
        <v>13</v>
      </c>
      <c r="AC29" s="12" t="str">
        <f>'Données à saisir'!A88</f>
        <v>Loyer et charges locatives</v>
      </c>
      <c r="AD29" s="1"/>
      <c r="AE29" s="1"/>
      <c r="AF29" s="1"/>
      <c r="AG29" s="13">
        <f>IF(ISBLANK('Données à saisir'!B88),0,'Données à saisir'!B88)</f>
        <v>0</v>
      </c>
      <c r="AH29" s="13">
        <f>IF(ISBLANK('Données à saisir'!C88),0,'Données à saisir'!C88)</f>
        <v>0</v>
      </c>
      <c r="AI29" s="14">
        <f>IF(ISBLANK('Données à saisir'!D88),0,'Données à saisir'!D88)</f>
        <v>0</v>
      </c>
      <c r="AL29" s="10"/>
      <c r="AM29" s="10"/>
      <c r="AN29" s="10"/>
      <c r="AO29" s="10"/>
      <c r="AP29" s="10"/>
      <c r="AQ29" s="10"/>
      <c r="AR29" s="10"/>
      <c r="AS29" s="10"/>
      <c r="AW29" s="306" t="s">
        <v>95</v>
      </c>
      <c r="AX29" s="307"/>
      <c r="AY29" s="307"/>
      <c r="AZ29" s="307"/>
      <c r="BA29" s="307"/>
      <c r="BB29" s="307"/>
      <c r="BC29" s="308"/>
      <c r="BF29" s="90"/>
      <c r="BG29" s="90"/>
      <c r="BI29" s="91"/>
      <c r="BJ29" s="4"/>
      <c r="BK29" s="4"/>
      <c r="BL29" s="4"/>
      <c r="BO29" s="18" t="str">
        <f>AC36</f>
        <v>Impôts et taxes</v>
      </c>
      <c r="BR29" s="19">
        <f t="shared" ref="BR29:BV33" si="7">$AG36/12</f>
        <v>0</v>
      </c>
      <c r="BS29" s="19">
        <f t="shared" si="7"/>
        <v>0</v>
      </c>
      <c r="BT29" s="19">
        <f t="shared" si="7"/>
        <v>0</v>
      </c>
      <c r="BU29" s="19">
        <f t="shared" si="7"/>
        <v>0</v>
      </c>
      <c r="BV29" s="20">
        <f t="shared" si="7"/>
        <v>0</v>
      </c>
      <c r="BY29" s="61">
        <f t="shared" ref="BY29:CE33" si="8">$AG36/12</f>
        <v>0</v>
      </c>
      <c r="BZ29" s="19">
        <f t="shared" si="8"/>
        <v>0</v>
      </c>
      <c r="CA29" s="19">
        <f t="shared" si="8"/>
        <v>0</v>
      </c>
      <c r="CB29" s="19">
        <f t="shared" si="8"/>
        <v>0</v>
      </c>
      <c r="CC29" s="19">
        <f t="shared" si="8"/>
        <v>0</v>
      </c>
      <c r="CD29" s="19">
        <f t="shared" si="8"/>
        <v>0</v>
      </c>
      <c r="CE29" s="62">
        <f t="shared" si="8"/>
        <v>0</v>
      </c>
      <c r="CF29" s="63">
        <f t="shared" si="5"/>
        <v>0</v>
      </c>
    </row>
    <row r="30" spans="2:84" ht="15" customHeight="1" x14ac:dyDescent="0.3">
      <c r="B30" s="99"/>
      <c r="C30" s="304"/>
      <c r="D30" s="304"/>
      <c r="E30" s="304"/>
      <c r="F30" s="304"/>
      <c r="G30" s="304"/>
      <c r="H30" s="188"/>
      <c r="K30" s="16" t="str">
        <f>'Données à saisir'!A32</f>
        <v>Stock de matières et produits</v>
      </c>
      <c r="L30" s="1"/>
      <c r="M30" s="1"/>
      <c r="N30" s="1"/>
      <c r="O30" s="1"/>
      <c r="P30" s="1"/>
      <c r="Q30" s="17" t="str">
        <f>IF(ISBLANK('Données à saisir'!B32),"",'Données à saisir'!B32)</f>
        <v/>
      </c>
      <c r="T30" s="85"/>
      <c r="U30" s="1"/>
      <c r="V30" s="1"/>
      <c r="W30" s="1"/>
      <c r="X30" s="33"/>
      <c r="Y30" s="34"/>
      <c r="Z30" s="35"/>
      <c r="AC30" s="12" t="str">
        <f>'Données à saisir'!A89</f>
        <v>Expert comptable, avocats</v>
      </c>
      <c r="AD30" s="1"/>
      <c r="AE30" s="1"/>
      <c r="AF30" s="1"/>
      <c r="AG30" s="13">
        <f>IF(ISBLANK('Données à saisir'!B89),0,'Données à saisir'!B89)</f>
        <v>0</v>
      </c>
      <c r="AH30" s="13">
        <f>IF(ISBLANK('Données à saisir'!C89),0,'Données à saisir'!C89)</f>
        <v>0</v>
      </c>
      <c r="AI30" s="14">
        <f>IF(ISBLANK('Données à saisir'!D89),0,'Données à saisir'!D89)</f>
        <v>0</v>
      </c>
      <c r="AL30" s="85"/>
      <c r="AO30" s="86"/>
      <c r="AP30" s="86"/>
      <c r="AQ30" s="86"/>
      <c r="AR30" s="86"/>
      <c r="AS30" s="86"/>
      <c r="AT30" s="86"/>
      <c r="AW30" s="309"/>
      <c r="AX30" s="310"/>
      <c r="AY30" s="310"/>
      <c r="AZ30" s="310"/>
      <c r="BA30" s="310"/>
      <c r="BB30" s="310"/>
      <c r="BC30" s="311"/>
      <c r="BF30" s="1"/>
      <c r="BJ30" s="4"/>
      <c r="BK30" s="92"/>
      <c r="BL30" s="4"/>
      <c r="BO30" s="51" t="str">
        <f>AC37</f>
        <v>Salaires employés</v>
      </c>
      <c r="BP30" s="10"/>
      <c r="BQ30" s="10"/>
      <c r="BR30" s="29">
        <f t="shared" si="7"/>
        <v>0</v>
      </c>
      <c r="BS30" s="29">
        <f t="shared" si="7"/>
        <v>0</v>
      </c>
      <c r="BT30" s="29">
        <f t="shared" si="7"/>
        <v>0</v>
      </c>
      <c r="BU30" s="29">
        <f t="shared" si="7"/>
        <v>0</v>
      </c>
      <c r="BV30" s="69">
        <f t="shared" si="7"/>
        <v>0</v>
      </c>
      <c r="BY30" s="70">
        <f t="shared" si="8"/>
        <v>0</v>
      </c>
      <c r="BZ30" s="29">
        <f t="shared" si="8"/>
        <v>0</v>
      </c>
      <c r="CA30" s="29">
        <f t="shared" si="8"/>
        <v>0</v>
      </c>
      <c r="CB30" s="29">
        <f t="shared" si="8"/>
        <v>0</v>
      </c>
      <c r="CC30" s="29">
        <f t="shared" si="8"/>
        <v>0</v>
      </c>
      <c r="CD30" s="29">
        <f t="shared" si="8"/>
        <v>0</v>
      </c>
      <c r="CE30" s="71">
        <f t="shared" si="8"/>
        <v>0</v>
      </c>
      <c r="CF30" s="72">
        <f t="shared" si="5"/>
        <v>0</v>
      </c>
    </row>
    <row r="31" spans="2:84" ht="15" customHeight="1" x14ac:dyDescent="0.3">
      <c r="B31" s="99"/>
      <c r="C31" s="304"/>
      <c r="D31" s="304"/>
      <c r="E31" s="304"/>
      <c r="F31" s="304"/>
      <c r="G31" s="304"/>
      <c r="H31" s="188"/>
      <c r="K31" s="16" t="str">
        <f>'Données à saisir'!A33</f>
        <v>Trésorerie de départ</v>
      </c>
      <c r="L31" s="1"/>
      <c r="M31" s="1"/>
      <c r="N31" s="1"/>
      <c r="O31" s="1"/>
      <c r="P31" s="1"/>
      <c r="Q31" s="17" t="str">
        <f>IF(ISBLANK('Données à saisir'!B33),"",'Données à saisir'!B33)</f>
        <v/>
      </c>
      <c r="T31" s="28" t="s">
        <v>96</v>
      </c>
      <c r="U31" s="10"/>
      <c r="V31" s="10"/>
      <c r="W31" s="10"/>
      <c r="X31" s="93">
        <f>SUM(X33:X39)</f>
        <v>0</v>
      </c>
      <c r="Y31" s="93">
        <f>SUM(Y33:Y39)</f>
        <v>0</v>
      </c>
      <c r="Z31" s="94">
        <f>SUM(Z33:Z39)</f>
        <v>0</v>
      </c>
      <c r="AC31" s="12" t="str">
        <f>IF(ISBLANK('Données à saisir'!A93),"",'Données à saisir'!A93)</f>
        <v>Libellé autre charge 1</v>
      </c>
      <c r="AG31" s="13">
        <f>IF(ISBLANK('Données à saisir'!B93),0,'Données à saisir'!B93)</f>
        <v>0</v>
      </c>
      <c r="AH31" s="13">
        <f>IF(ISBLANK('Données à saisir'!C93),0,'Données à saisir'!C93)</f>
        <v>0</v>
      </c>
      <c r="AI31" s="43">
        <f>IF(ISBLANK('Données à saisir'!D93),0,'Données à saisir'!D93)</f>
        <v>0</v>
      </c>
      <c r="AL31" s="85"/>
      <c r="AO31" s="86"/>
      <c r="AP31" s="86"/>
      <c r="AQ31" s="86"/>
      <c r="AR31" s="86"/>
      <c r="AS31" s="86"/>
      <c r="AT31" s="86"/>
      <c r="AW31" s="312"/>
      <c r="AX31" s="313"/>
      <c r="AY31" s="313"/>
      <c r="AZ31" s="313"/>
      <c r="BA31" s="313"/>
      <c r="BB31" s="313"/>
      <c r="BC31" s="314"/>
      <c r="BF31" s="95"/>
      <c r="BI31" s="96"/>
      <c r="BJ31" s="97"/>
      <c r="BK31" s="97"/>
      <c r="BL31" s="97"/>
      <c r="BO31" s="18" t="str">
        <f>AC38</f>
        <v>Charges sociales employés</v>
      </c>
      <c r="BR31" s="19">
        <f t="shared" si="7"/>
        <v>0</v>
      </c>
      <c r="BS31" s="19">
        <f t="shared" si="7"/>
        <v>0</v>
      </c>
      <c r="BT31" s="19">
        <f t="shared" si="7"/>
        <v>0</v>
      </c>
      <c r="BU31" s="19">
        <f t="shared" si="7"/>
        <v>0</v>
      </c>
      <c r="BV31" s="20">
        <f t="shared" si="7"/>
        <v>0</v>
      </c>
      <c r="BY31" s="61">
        <f t="shared" si="8"/>
        <v>0</v>
      </c>
      <c r="BZ31" s="19">
        <f t="shared" si="8"/>
        <v>0</v>
      </c>
      <c r="CA31" s="19">
        <f t="shared" si="8"/>
        <v>0</v>
      </c>
      <c r="CB31" s="19">
        <f t="shared" si="8"/>
        <v>0</v>
      </c>
      <c r="CC31" s="19">
        <f t="shared" si="8"/>
        <v>0</v>
      </c>
      <c r="CD31" s="19">
        <f t="shared" si="8"/>
        <v>0</v>
      </c>
      <c r="CE31" s="62">
        <f t="shared" si="8"/>
        <v>0</v>
      </c>
      <c r="CF31" s="63">
        <f t="shared" si="5"/>
        <v>0</v>
      </c>
    </row>
    <row r="32" spans="2:84" ht="15" customHeight="1" x14ac:dyDescent="0.3">
      <c r="B32" s="99"/>
      <c r="C32" s="304"/>
      <c r="D32" s="304"/>
      <c r="E32" s="304"/>
      <c r="F32" s="304"/>
      <c r="G32" s="304"/>
      <c r="H32" s="188"/>
      <c r="K32" s="89"/>
      <c r="O32" s="1" t="s">
        <v>97</v>
      </c>
      <c r="Q32" s="98">
        <f>+SUM(Q12,Q23,Q30:Q31)</f>
        <v>0</v>
      </c>
      <c r="T32" s="99"/>
      <c r="X32" s="100"/>
      <c r="Y32" s="100"/>
      <c r="Z32" s="101"/>
      <c r="AC32" s="12" t="str">
        <f>IF(ISBLANK('Données à saisir'!A94),"",'Données à saisir'!A94)</f>
        <v>Libellé autre charge 2</v>
      </c>
      <c r="AD32" s="4"/>
      <c r="AE32" s="4"/>
      <c r="AF32" s="4"/>
      <c r="AG32" s="13">
        <f>IF(ISBLANK('Données à saisir'!B94),0,'Données à saisir'!B94)</f>
        <v>0</v>
      </c>
      <c r="AH32" s="13">
        <f>IF(ISBLANK('Données à saisir'!C94),0,'Données à saisir'!C94)</f>
        <v>0</v>
      </c>
      <c r="AI32" s="43">
        <f>IF(ISBLANK('Données à saisir'!D94),0,'Données à saisir'!D94)</f>
        <v>0</v>
      </c>
      <c r="BF32" s="1"/>
      <c r="BJ32" s="102"/>
      <c r="BK32" s="102"/>
      <c r="BL32" s="102"/>
      <c r="BO32" s="18" t="str">
        <f>AC39</f>
        <v>Prélèvement dirigeant(s)</v>
      </c>
      <c r="BR32" s="19">
        <f t="shared" si="7"/>
        <v>0</v>
      </c>
      <c r="BS32" s="19">
        <f t="shared" si="7"/>
        <v>0</v>
      </c>
      <c r="BT32" s="19">
        <f t="shared" si="7"/>
        <v>0</v>
      </c>
      <c r="BU32" s="19">
        <f t="shared" si="7"/>
        <v>0</v>
      </c>
      <c r="BV32" s="20">
        <f t="shared" si="7"/>
        <v>0</v>
      </c>
      <c r="BY32" s="61">
        <f t="shared" si="8"/>
        <v>0</v>
      </c>
      <c r="BZ32" s="19">
        <f t="shared" si="8"/>
        <v>0</v>
      </c>
      <c r="CA32" s="19">
        <f t="shared" si="8"/>
        <v>0</v>
      </c>
      <c r="CB32" s="19">
        <f t="shared" si="8"/>
        <v>0</v>
      </c>
      <c r="CC32" s="19">
        <f t="shared" si="8"/>
        <v>0</v>
      </c>
      <c r="CD32" s="19">
        <f t="shared" si="8"/>
        <v>0</v>
      </c>
      <c r="CE32" s="62">
        <f t="shared" si="8"/>
        <v>0</v>
      </c>
      <c r="CF32" s="63">
        <f t="shared" si="5"/>
        <v>0</v>
      </c>
    </row>
    <row r="33" spans="2:84" ht="15" customHeight="1" x14ac:dyDescent="0.3">
      <c r="B33" s="99"/>
      <c r="C33" s="315" t="str">
        <f>IF(ISBLANK('Données à saisir'!B8),"",('Données à saisir'!B8))</f>
        <v/>
      </c>
      <c r="D33" s="315"/>
      <c r="E33" s="315"/>
      <c r="F33" s="315"/>
      <c r="G33" s="315"/>
      <c r="H33" s="188"/>
      <c r="K33" s="99"/>
      <c r="Q33" s="103"/>
      <c r="T33" s="12" t="str">
        <f>K13</f>
        <v xml:space="preserve">Frais d’établissement </v>
      </c>
      <c r="X33" s="104">
        <f>'Données à saisir'!C40</f>
        <v>0</v>
      </c>
      <c r="Y33" s="104">
        <f>'Données à saisir'!D40</f>
        <v>0</v>
      </c>
      <c r="Z33" s="105">
        <f>'Données à saisir'!E40</f>
        <v>0</v>
      </c>
      <c r="AC33" s="12" t="str">
        <f>IF(ISBLANK('Données à saisir'!A95),"",'Données à saisir'!A95)</f>
        <v>Libellé autre charge 3</v>
      </c>
      <c r="AG33" s="13">
        <f>IF(ISBLANK('Données à saisir'!B95),0,'Données à saisir'!B95)</f>
        <v>0</v>
      </c>
      <c r="AH33" s="13">
        <f>IF(ISBLANK('Données à saisir'!C95),0,'Données à saisir'!C95)</f>
        <v>0</v>
      </c>
      <c r="AI33" s="43">
        <f>IF(ISBLANK('Données à saisir'!D95),0,'Données à saisir'!D95)</f>
        <v>0</v>
      </c>
      <c r="AW33" s="88" t="s">
        <v>98</v>
      </c>
      <c r="BF33" s="95"/>
      <c r="BI33" s="96"/>
      <c r="BJ33" s="97"/>
      <c r="BK33" s="97"/>
      <c r="BL33" s="97"/>
      <c r="BO33" s="18" t="str">
        <f>AC40</f>
        <v>Charges sociales dirigeant(s)</v>
      </c>
      <c r="BR33" s="19">
        <f t="shared" si="7"/>
        <v>0</v>
      </c>
      <c r="BS33" s="19">
        <f t="shared" si="7"/>
        <v>0</v>
      </c>
      <c r="BT33" s="19">
        <f t="shared" si="7"/>
        <v>0</v>
      </c>
      <c r="BU33" s="19">
        <f t="shared" si="7"/>
        <v>0</v>
      </c>
      <c r="BV33" s="20">
        <f t="shared" si="7"/>
        <v>0</v>
      </c>
      <c r="BY33" s="61">
        <f t="shared" si="8"/>
        <v>0</v>
      </c>
      <c r="BZ33" s="19">
        <f t="shared" si="8"/>
        <v>0</v>
      </c>
      <c r="CA33" s="19">
        <f t="shared" si="8"/>
        <v>0</v>
      </c>
      <c r="CB33" s="19">
        <f t="shared" si="8"/>
        <v>0</v>
      </c>
      <c r="CC33" s="19">
        <f t="shared" si="8"/>
        <v>0</v>
      </c>
      <c r="CD33" s="19">
        <f t="shared" si="8"/>
        <v>0</v>
      </c>
      <c r="CE33" s="62">
        <f t="shared" si="8"/>
        <v>0</v>
      </c>
      <c r="CF33" s="63">
        <f t="shared" si="5"/>
        <v>0</v>
      </c>
    </row>
    <row r="34" spans="2:84" ht="15" customHeight="1" x14ac:dyDescent="0.3">
      <c r="B34" s="99"/>
      <c r="C34" s="315"/>
      <c r="D34" s="315"/>
      <c r="E34" s="315"/>
      <c r="F34" s="315"/>
      <c r="G34" s="315"/>
      <c r="H34" s="188"/>
      <c r="K34" s="316" t="s">
        <v>99</v>
      </c>
      <c r="L34" s="317"/>
      <c r="M34" s="317"/>
      <c r="N34" s="317"/>
      <c r="O34" s="317"/>
      <c r="P34" s="318"/>
      <c r="Q34" s="322" t="s">
        <v>15</v>
      </c>
      <c r="T34" s="12" t="str">
        <f>K15</f>
        <v>Logiciels, formations</v>
      </c>
      <c r="X34" s="104">
        <f>'Données à saisir'!C42</f>
        <v>0</v>
      </c>
      <c r="Y34" s="104">
        <f>'Données à saisir'!D42</f>
        <v>0</v>
      </c>
      <c r="Z34" s="105">
        <f>'Données à saisir'!E42</f>
        <v>0</v>
      </c>
      <c r="AC34" s="42"/>
      <c r="AG34" s="13"/>
      <c r="AH34" s="13"/>
      <c r="AI34" s="43"/>
      <c r="AL34" s="306" t="s">
        <v>93</v>
      </c>
      <c r="AM34" s="307"/>
      <c r="AN34" s="307"/>
      <c r="AO34" s="307"/>
      <c r="AP34" s="307"/>
      <c r="AQ34" s="307"/>
      <c r="AR34" s="307"/>
      <c r="AS34" s="307"/>
      <c r="AT34" s="308"/>
      <c r="AW34" s="90"/>
      <c r="AX34" s="90"/>
      <c r="AZ34" s="91" t="s">
        <v>100</v>
      </c>
      <c r="BA34" s="324" t="s">
        <v>11</v>
      </c>
      <c r="BB34" s="326" t="s">
        <v>12</v>
      </c>
      <c r="BC34" s="328" t="s">
        <v>13</v>
      </c>
      <c r="BF34" s="106"/>
      <c r="BG34" s="107"/>
      <c r="BI34" s="107"/>
      <c r="BJ34" s="108"/>
      <c r="BK34" s="108"/>
      <c r="BL34" s="108"/>
      <c r="BO34" s="47" t="s">
        <v>101</v>
      </c>
      <c r="BP34" s="48"/>
      <c r="BQ34" s="48"/>
      <c r="BR34" s="55">
        <f>SUM(BR30:BR33)</f>
        <v>0</v>
      </c>
      <c r="BS34" s="55">
        <f t="shared" ref="BS34:CE34" si="9">SUM(BS30:BS33)</f>
        <v>0</v>
      </c>
      <c r="BT34" s="55">
        <f t="shared" si="9"/>
        <v>0</v>
      </c>
      <c r="BU34" s="55">
        <f t="shared" si="9"/>
        <v>0</v>
      </c>
      <c r="BV34" s="56">
        <f t="shared" si="9"/>
        <v>0</v>
      </c>
      <c r="BY34" s="77">
        <f t="shared" si="9"/>
        <v>0</v>
      </c>
      <c r="BZ34" s="55">
        <f t="shared" si="9"/>
        <v>0</v>
      </c>
      <c r="CA34" s="55">
        <f t="shared" si="9"/>
        <v>0</v>
      </c>
      <c r="CB34" s="55">
        <f t="shared" si="9"/>
        <v>0</v>
      </c>
      <c r="CC34" s="55">
        <f t="shared" si="9"/>
        <v>0</v>
      </c>
      <c r="CD34" s="55">
        <f t="shared" si="9"/>
        <v>0</v>
      </c>
      <c r="CE34" s="78">
        <f t="shared" si="9"/>
        <v>0</v>
      </c>
      <c r="CF34" s="79">
        <f t="shared" si="5"/>
        <v>0</v>
      </c>
    </row>
    <row r="35" spans="2:84" ht="15" customHeight="1" x14ac:dyDescent="0.3">
      <c r="B35" s="99"/>
      <c r="C35" s="315"/>
      <c r="D35" s="315"/>
      <c r="E35" s="315"/>
      <c r="F35" s="315"/>
      <c r="G35" s="315"/>
      <c r="H35" s="188"/>
      <c r="K35" s="319"/>
      <c r="L35" s="320"/>
      <c r="M35" s="320"/>
      <c r="N35" s="320"/>
      <c r="O35" s="320"/>
      <c r="P35" s="321"/>
      <c r="Q35" s="323"/>
      <c r="T35" s="12" t="str">
        <f>K17</f>
        <v>Droits d’entrée</v>
      </c>
      <c r="X35" s="104">
        <f>'Données à saisir'!C44</f>
        <v>0</v>
      </c>
      <c r="Y35" s="104">
        <f>'Données à saisir'!D44</f>
        <v>0</v>
      </c>
      <c r="Z35" s="105">
        <f>'Données à saisir'!E44</f>
        <v>0</v>
      </c>
      <c r="AC35" s="47" t="s">
        <v>62</v>
      </c>
      <c r="AD35" s="48"/>
      <c r="AE35" s="48"/>
      <c r="AF35" s="48"/>
      <c r="AG35" s="55">
        <f>AG16-AG17</f>
        <v>0</v>
      </c>
      <c r="AH35" s="55">
        <f>AH16-AH17</f>
        <v>0</v>
      </c>
      <c r="AI35" s="56">
        <f>AI16-AI17</f>
        <v>0</v>
      </c>
      <c r="AL35" s="309"/>
      <c r="AM35" s="310"/>
      <c r="AN35" s="310"/>
      <c r="AO35" s="310"/>
      <c r="AP35" s="310"/>
      <c r="AQ35" s="310"/>
      <c r="AR35" s="310"/>
      <c r="AS35" s="310"/>
      <c r="AT35" s="311"/>
      <c r="AW35" s="47" t="s">
        <v>102</v>
      </c>
      <c r="AX35" s="48"/>
      <c r="AY35" s="48"/>
      <c r="AZ35" s="48"/>
      <c r="BA35" s="325"/>
      <c r="BB35" s="327"/>
      <c r="BC35" s="329"/>
      <c r="BO35" s="18" t="str">
        <f>AC42</f>
        <v>Frais bancaires, charges financières</v>
      </c>
      <c r="BP35" s="1"/>
      <c r="BQ35" s="1"/>
      <c r="BR35" s="19">
        <f>$AG42/12</f>
        <v>0</v>
      </c>
      <c r="BS35" s="19">
        <f>$AG42/12</f>
        <v>0</v>
      </c>
      <c r="BT35" s="19">
        <f>$AG42/12</f>
        <v>0</v>
      </c>
      <c r="BU35" s="19">
        <f>$AG42/12</f>
        <v>0</v>
      </c>
      <c r="BV35" s="20">
        <f>$AG42/12</f>
        <v>0</v>
      </c>
      <c r="BY35" s="61">
        <f t="shared" ref="BY35:CE35" si="10">$AG42/12</f>
        <v>0</v>
      </c>
      <c r="BZ35" s="19">
        <f t="shared" si="10"/>
        <v>0</v>
      </c>
      <c r="CA35" s="19">
        <f t="shared" si="10"/>
        <v>0</v>
      </c>
      <c r="CB35" s="19">
        <f t="shared" si="10"/>
        <v>0</v>
      </c>
      <c r="CC35" s="19">
        <f t="shared" si="10"/>
        <v>0</v>
      </c>
      <c r="CD35" s="19">
        <f t="shared" si="10"/>
        <v>0</v>
      </c>
      <c r="CE35" s="62">
        <f t="shared" si="10"/>
        <v>0</v>
      </c>
      <c r="CF35" s="63">
        <f t="shared" si="5"/>
        <v>0</v>
      </c>
    </row>
    <row r="36" spans="2:84" ht="15" customHeight="1" x14ac:dyDescent="0.3">
      <c r="B36" s="99"/>
      <c r="C36" s="191"/>
      <c r="D36" s="191"/>
      <c r="E36" s="191"/>
      <c r="F36" s="191"/>
      <c r="G36" s="191"/>
      <c r="H36" s="188"/>
      <c r="K36" s="9"/>
      <c r="L36" s="10"/>
      <c r="M36" s="10"/>
      <c r="N36" s="10"/>
      <c r="O36" s="10"/>
      <c r="P36" s="10"/>
      <c r="Q36" s="11"/>
      <c r="T36" s="12" t="str">
        <f>K21</f>
        <v>Frais de dossier</v>
      </c>
      <c r="X36" s="104">
        <f>'Données à saisir'!C48</f>
        <v>0</v>
      </c>
      <c r="Y36" s="104">
        <f>'Données à saisir'!D48</f>
        <v>0</v>
      </c>
      <c r="Z36" s="105">
        <f>'Données à saisir'!E48</f>
        <v>0</v>
      </c>
      <c r="AC36" s="16" t="s">
        <v>67</v>
      </c>
      <c r="AG36" s="26">
        <f>IF(ISBLANK('Données à saisir'!B91),0,'Données à saisir'!B91)</f>
        <v>0</v>
      </c>
      <c r="AH36" s="26">
        <f>IF(ISBLANK('Données à saisir'!C91),0,'Données à saisir'!C91)</f>
        <v>0</v>
      </c>
      <c r="AI36" s="27">
        <f>IF(ISBLANK('Données à saisir'!D91),0,'Données à saisir'!D91)</f>
        <v>0</v>
      </c>
      <c r="AL36" s="312"/>
      <c r="AM36" s="313"/>
      <c r="AN36" s="313"/>
      <c r="AO36" s="313"/>
      <c r="AP36" s="313"/>
      <c r="AQ36" s="313"/>
      <c r="AR36" s="313"/>
      <c r="AS36" s="313"/>
      <c r="AT36" s="314"/>
      <c r="AW36" s="18" t="s">
        <v>103</v>
      </c>
      <c r="AZ36" s="96">
        <f>'Données à saisir'!D127</f>
        <v>0</v>
      </c>
      <c r="BA36" s="109">
        <f>BA11/365*$AZ36</f>
        <v>0</v>
      </c>
      <c r="BB36" s="110">
        <f>BB11/365*$AZ36</f>
        <v>0</v>
      </c>
      <c r="BC36" s="111">
        <f>BC11/365*$AZ36</f>
        <v>0</v>
      </c>
      <c r="BO36" s="47" t="s">
        <v>104</v>
      </c>
      <c r="BP36" s="48"/>
      <c r="BQ36" s="48"/>
      <c r="BR36" s="55">
        <f>SUM(BR24:BR29,BR34:BR35)</f>
        <v>0</v>
      </c>
      <c r="BS36" s="55">
        <f>SUM(BS24:BS29,BS34:BS35)</f>
        <v>0</v>
      </c>
      <c r="BT36" s="55">
        <f>SUM(BT24:BT29,BT34:BT35)</f>
        <v>0</v>
      </c>
      <c r="BU36" s="55">
        <f>SUM(BU24:BU29,BU34:BU35)</f>
        <v>0</v>
      </c>
      <c r="BV36" s="56">
        <f>SUM(BV24:BV29,BV34:BV35)</f>
        <v>0</v>
      </c>
      <c r="BY36" s="77">
        <f t="shared" ref="BY36:CE36" si="11">SUM(BY24:BY29,BY34:BY35)</f>
        <v>0</v>
      </c>
      <c r="BZ36" s="55">
        <f t="shared" si="11"/>
        <v>0</v>
      </c>
      <c r="CA36" s="55">
        <f t="shared" si="11"/>
        <v>0</v>
      </c>
      <c r="CB36" s="55">
        <f t="shared" si="11"/>
        <v>0</v>
      </c>
      <c r="CC36" s="55">
        <f t="shared" si="11"/>
        <v>0</v>
      </c>
      <c r="CD36" s="55">
        <f t="shared" si="11"/>
        <v>0</v>
      </c>
      <c r="CE36" s="78">
        <f t="shared" si="11"/>
        <v>0</v>
      </c>
      <c r="CF36" s="79">
        <f t="shared" si="5"/>
        <v>0</v>
      </c>
    </row>
    <row r="37" spans="2:84" ht="15" customHeight="1" x14ac:dyDescent="0.3">
      <c r="B37" s="99"/>
      <c r="C37" s="303" t="str">
        <f>IF(ISBLANK('Données à saisir'!B9),"",('Données à saisir'!B9))</f>
        <v/>
      </c>
      <c r="D37" s="303"/>
      <c r="E37" s="303"/>
      <c r="F37" s="303"/>
      <c r="G37" s="303"/>
      <c r="H37" s="188"/>
      <c r="K37" s="16" t="s">
        <v>105</v>
      </c>
      <c r="Q37" s="17">
        <f>SUM(Q38:Q39)</f>
        <v>0</v>
      </c>
      <c r="T37" s="12" t="str">
        <f>K22</f>
        <v>Frais de notaire ou d’avocat</v>
      </c>
      <c r="X37" s="104">
        <f>'Données à saisir'!C49</f>
        <v>0</v>
      </c>
      <c r="Y37" s="104">
        <f>'Données à saisir'!D49</f>
        <v>0</v>
      </c>
      <c r="Z37" s="105">
        <f>'Données à saisir'!E49</f>
        <v>0</v>
      </c>
      <c r="AC37" s="16" t="s">
        <v>106</v>
      </c>
      <c r="AG37" s="26">
        <f>'Données à saisir'!B133</f>
        <v>0</v>
      </c>
      <c r="AH37" s="26">
        <f>'Données à saisir'!C133</f>
        <v>0</v>
      </c>
      <c r="AI37" s="27">
        <f>'Données à saisir'!D133</f>
        <v>0</v>
      </c>
      <c r="AW37" s="47" t="s">
        <v>107</v>
      </c>
      <c r="AX37" s="48"/>
      <c r="AY37" s="48"/>
      <c r="AZ37" s="48"/>
      <c r="BA37" s="112"/>
      <c r="BB37" s="113"/>
      <c r="BC37" s="114"/>
      <c r="BF37" s="115"/>
      <c r="BG37" s="115"/>
      <c r="BH37" s="115"/>
      <c r="BI37" s="115"/>
      <c r="BJ37" s="115"/>
      <c r="BK37" s="115"/>
      <c r="BL37" s="115"/>
      <c r="BO37" s="47" t="s">
        <v>108</v>
      </c>
      <c r="BP37" s="48"/>
      <c r="BQ37" s="48"/>
      <c r="BR37" s="55">
        <f>SUM(BR15:BR20)</f>
        <v>0</v>
      </c>
      <c r="BS37" s="55">
        <f>SUM(BS15:BS20)</f>
        <v>0</v>
      </c>
      <c r="BT37" s="55">
        <f>SUM(BT15:BT20)</f>
        <v>0</v>
      </c>
      <c r="BU37" s="55">
        <f>SUM(BU15:BU20)</f>
        <v>0</v>
      </c>
      <c r="BV37" s="56">
        <f>SUM(BV15:BV20)</f>
        <v>0</v>
      </c>
      <c r="BY37" s="77">
        <f t="shared" ref="BY37:CE37" si="12">SUM(BY15:BY20)</f>
        <v>0</v>
      </c>
      <c r="BZ37" s="55">
        <f t="shared" si="12"/>
        <v>0</v>
      </c>
      <c r="CA37" s="55">
        <f t="shared" si="12"/>
        <v>0</v>
      </c>
      <c r="CB37" s="55">
        <f t="shared" si="12"/>
        <v>0</v>
      </c>
      <c r="CC37" s="55">
        <f t="shared" si="12"/>
        <v>0</v>
      </c>
      <c r="CD37" s="55">
        <f t="shared" si="12"/>
        <v>0</v>
      </c>
      <c r="CE37" s="78">
        <f t="shared" si="12"/>
        <v>0</v>
      </c>
      <c r="CF37" s="79">
        <f>SUM(BR37:CE37)</f>
        <v>0</v>
      </c>
    </row>
    <row r="38" spans="2:84" ht="15" customHeight="1" x14ac:dyDescent="0.3">
      <c r="B38" s="99"/>
      <c r="C38" s="296" t="str">
        <f>IF(ISBLANK('Données à saisir'!B10),"",('Données à saisir'!B10))</f>
        <v/>
      </c>
      <c r="D38" s="296"/>
      <c r="E38" s="296"/>
      <c r="F38" s="296"/>
      <c r="G38" s="296"/>
      <c r="H38" s="188"/>
      <c r="K38" s="12" t="str">
        <f>'Données à saisir'!A59</f>
        <v>Apport personnel ou familial</v>
      </c>
      <c r="Q38" s="21">
        <f>IF(ISBLANK('Données à saisir'!B59),0,'Données à saisir'!B59)</f>
        <v>0</v>
      </c>
      <c r="T38" s="12"/>
      <c r="X38" s="104"/>
      <c r="Y38" s="104"/>
      <c r="Z38" s="105"/>
      <c r="AC38" s="18" t="s">
        <v>109</v>
      </c>
      <c r="AG38" s="19">
        <f>'Données à saisir'!B139</f>
        <v>0</v>
      </c>
      <c r="AH38" s="19">
        <f>'Données à saisir'!C139</f>
        <v>0</v>
      </c>
      <c r="AI38" s="20">
        <f>'Données à saisir'!D139</f>
        <v>0</v>
      </c>
      <c r="AW38" s="116" t="s">
        <v>110</v>
      </c>
      <c r="AX38" s="117"/>
      <c r="AY38" s="117"/>
      <c r="AZ38" s="118">
        <f>'Données à saisir'!D128</f>
        <v>0</v>
      </c>
      <c r="BA38" s="109">
        <f>BA12/365*$AZ38</f>
        <v>0</v>
      </c>
      <c r="BB38" s="110">
        <f>BB12/365*$AZ38</f>
        <v>0</v>
      </c>
      <c r="BC38" s="111">
        <f>BC12/365*$AZ38</f>
        <v>0</v>
      </c>
      <c r="BF38" s="115"/>
      <c r="BG38" s="115"/>
      <c r="BH38" s="115"/>
      <c r="BI38" s="115"/>
      <c r="BJ38" s="115"/>
      <c r="BK38" s="115"/>
      <c r="BL38" s="115"/>
      <c r="BO38" s="18" t="s">
        <v>111</v>
      </c>
      <c r="BR38" s="13">
        <v>0</v>
      </c>
      <c r="BS38" s="19">
        <f>BR40</f>
        <v>0</v>
      </c>
      <c r="BT38" s="19">
        <f>BS40</f>
        <v>0</v>
      </c>
      <c r="BU38" s="19">
        <f>BT40</f>
        <v>0</v>
      </c>
      <c r="BV38" s="60">
        <f>BU40</f>
        <v>0</v>
      </c>
      <c r="BY38" s="61">
        <f>BV40</f>
        <v>0</v>
      </c>
      <c r="BZ38" s="19">
        <f t="shared" ref="BZ38:CE38" si="13">BY40</f>
        <v>0</v>
      </c>
      <c r="CA38" s="19">
        <f t="shared" si="13"/>
        <v>0</v>
      </c>
      <c r="CB38" s="19">
        <f t="shared" si="13"/>
        <v>0</v>
      </c>
      <c r="CC38" s="19">
        <f t="shared" si="13"/>
        <v>0</v>
      </c>
      <c r="CD38" s="19">
        <f t="shared" si="13"/>
        <v>0</v>
      </c>
      <c r="CE38" s="62">
        <f t="shared" si="13"/>
        <v>0</v>
      </c>
      <c r="CF38" s="63"/>
    </row>
    <row r="39" spans="2:84" ht="15" customHeight="1" x14ac:dyDescent="0.3">
      <c r="B39" s="99"/>
      <c r="C39" s="191"/>
      <c r="D39" s="191"/>
      <c r="E39" s="191"/>
      <c r="F39" s="191"/>
      <c r="G39" s="191"/>
      <c r="H39" s="188"/>
      <c r="K39" s="12" t="str">
        <f>'Données à saisir'!A60</f>
        <v>Apports en nature (en valeur)</v>
      </c>
      <c r="Q39" s="21">
        <f>IF(ISBLANK('Données à saisir'!B60),0,'Données à saisir'!B60)</f>
        <v>0</v>
      </c>
      <c r="T39" s="12"/>
      <c r="X39" s="104"/>
      <c r="Y39" s="104"/>
      <c r="Z39" s="105"/>
      <c r="AC39" s="16" t="s">
        <v>112</v>
      </c>
      <c r="AG39" s="26">
        <f>'Données à saisir'!B134</f>
        <v>0</v>
      </c>
      <c r="AH39" s="26">
        <f>'Données à saisir'!C134</f>
        <v>0</v>
      </c>
      <c r="AI39" s="27">
        <f>'Données à saisir'!D134</f>
        <v>0</v>
      </c>
      <c r="AW39" s="119" t="s">
        <v>113</v>
      </c>
      <c r="AX39" s="120"/>
      <c r="AY39" s="48"/>
      <c r="AZ39" s="121"/>
      <c r="BA39" s="122">
        <f>BA36-BA38</f>
        <v>0</v>
      </c>
      <c r="BB39" s="123">
        <f>BB36-BB38</f>
        <v>0</v>
      </c>
      <c r="BC39" s="124">
        <f>BC36-BC38</f>
        <v>0</v>
      </c>
      <c r="BF39" s="115"/>
      <c r="BG39" s="115"/>
      <c r="BH39" s="115"/>
      <c r="BI39" s="115"/>
      <c r="BJ39" s="115"/>
      <c r="BK39" s="115"/>
      <c r="BL39" s="115"/>
      <c r="BO39" s="44" t="s">
        <v>114</v>
      </c>
      <c r="BP39" s="4"/>
      <c r="BQ39" s="4"/>
      <c r="BR39" s="26">
        <f>BR37-BR36</f>
        <v>0</v>
      </c>
      <c r="BS39" s="26">
        <f t="shared" ref="BS39:CE39" si="14">BS37-BS36</f>
        <v>0</v>
      </c>
      <c r="BT39" s="26">
        <f t="shared" si="14"/>
        <v>0</v>
      </c>
      <c r="BU39" s="26">
        <f t="shared" si="14"/>
        <v>0</v>
      </c>
      <c r="BV39" s="64">
        <f t="shared" si="14"/>
        <v>0</v>
      </c>
      <c r="BW39" s="1"/>
      <c r="BX39" s="1"/>
      <c r="BY39" s="125">
        <f t="shared" si="14"/>
        <v>0</v>
      </c>
      <c r="BZ39" s="26">
        <f t="shared" si="14"/>
        <v>0</v>
      </c>
      <c r="CA39" s="26">
        <f t="shared" si="14"/>
        <v>0</v>
      </c>
      <c r="CB39" s="26">
        <f t="shared" si="14"/>
        <v>0</v>
      </c>
      <c r="CC39" s="26">
        <f t="shared" si="14"/>
        <v>0</v>
      </c>
      <c r="CD39" s="26">
        <f t="shared" si="14"/>
        <v>0</v>
      </c>
      <c r="CE39" s="84">
        <f t="shared" si="14"/>
        <v>0</v>
      </c>
      <c r="CF39" s="126"/>
    </row>
    <row r="40" spans="2:84" ht="15" customHeight="1" x14ac:dyDescent="0.3">
      <c r="B40" s="99"/>
      <c r="H40" s="188"/>
      <c r="K40" s="16" t="s">
        <v>115</v>
      </c>
      <c r="N40" s="127" t="s">
        <v>116</v>
      </c>
      <c r="O40" s="127" t="s">
        <v>117</v>
      </c>
      <c r="Q40" s="17">
        <f>SUM(Q41:Q43)</f>
        <v>0</v>
      </c>
      <c r="T40" s="28" t="s">
        <v>118</v>
      </c>
      <c r="U40" s="10"/>
      <c r="V40" s="10"/>
      <c r="W40" s="10"/>
      <c r="X40" s="93">
        <f>SUM(X42:X46)</f>
        <v>0</v>
      </c>
      <c r="Y40" s="93">
        <f>SUM(Y42:Y46)</f>
        <v>0</v>
      </c>
      <c r="Z40" s="128">
        <f>SUM(Z42:Z46)</f>
        <v>0</v>
      </c>
      <c r="AC40" s="18" t="s">
        <v>119</v>
      </c>
      <c r="AF40" s="2" t="str">
        <f>IF('Données à saisir'!C136="Oui","(Acre)","")</f>
        <v/>
      </c>
      <c r="AG40" s="19">
        <f>IF('Données à saisir'!C136="Oui",'Données à saisir'!G147,'Données à saisir'!B147)</f>
        <v>0</v>
      </c>
      <c r="AH40" s="19">
        <f>IF('Données à saisir'!C136="Oui",'Données à saisir'!H147,'Données à saisir'!C147)</f>
        <v>0</v>
      </c>
      <c r="AI40" s="20">
        <f>IF('Données à saisir'!C136="Oui",'Données à saisir'!I147,'Données à saisir'!D147)</f>
        <v>0</v>
      </c>
      <c r="AO40" s="299" t="s">
        <v>11</v>
      </c>
      <c r="AP40" s="129"/>
      <c r="AQ40" s="301" t="s">
        <v>12</v>
      </c>
      <c r="AR40" s="130"/>
      <c r="AS40" s="301" t="s">
        <v>13</v>
      </c>
      <c r="AT40" s="24"/>
      <c r="BO40" s="47" t="s">
        <v>120</v>
      </c>
      <c r="BP40" s="48"/>
      <c r="BQ40" s="48"/>
      <c r="BR40" s="55">
        <f>BR39</f>
        <v>0</v>
      </c>
      <c r="BS40" s="55">
        <f>BS38+BS39</f>
        <v>0</v>
      </c>
      <c r="BT40" s="55">
        <f>BT38+BT39</f>
        <v>0</v>
      </c>
      <c r="BU40" s="55">
        <f>BU38+BU39</f>
        <v>0</v>
      </c>
      <c r="BV40" s="56">
        <f t="shared" ref="BV40:CE40" si="15">BV38+BV39</f>
        <v>0</v>
      </c>
      <c r="BY40" s="77">
        <f t="shared" si="15"/>
        <v>0</v>
      </c>
      <c r="BZ40" s="55">
        <f t="shared" si="15"/>
        <v>0</v>
      </c>
      <c r="CA40" s="55">
        <f t="shared" si="15"/>
        <v>0</v>
      </c>
      <c r="CB40" s="55">
        <f t="shared" si="15"/>
        <v>0</v>
      </c>
      <c r="CC40" s="55">
        <f t="shared" si="15"/>
        <v>0</v>
      </c>
      <c r="CD40" s="55">
        <f t="shared" si="15"/>
        <v>0</v>
      </c>
      <c r="CE40" s="78">
        <f t="shared" si="15"/>
        <v>0</v>
      </c>
      <c r="CF40" s="79"/>
    </row>
    <row r="41" spans="2:84" ht="15" customHeight="1" x14ac:dyDescent="0.3">
      <c r="B41" s="99"/>
      <c r="C41" s="296" t="str">
        <f>IF(ISBLANK('Données à saisir'!B11),"",('Données à saisir'!B11))</f>
        <v/>
      </c>
      <c r="D41" s="296"/>
      <c r="E41" s="296"/>
      <c r="F41" s="296"/>
      <c r="G41" s="296"/>
      <c r="H41" s="188"/>
      <c r="K41" s="12" t="str">
        <f>IF(ISBLANK('Données à saisir'!A61),"",'Données à saisir'!A61)</f>
        <v>Prêt n°1 (nom de la banque)</v>
      </c>
      <c r="N41" s="131" t="str">
        <f>IF(ISBLANK('Données à saisir'!C61),"",'Données à saisir'!C61)</f>
        <v/>
      </c>
      <c r="O41" s="132" t="str">
        <f>IF(ISBLANK('Données à saisir'!D61),"",'Données à saisir'!D61)</f>
        <v/>
      </c>
      <c r="Q41" s="21">
        <f>IF(ISBLANK('Données à saisir'!B61),0,'Données à saisir'!B61)</f>
        <v>0</v>
      </c>
      <c r="T41" s="99"/>
      <c r="X41" s="100"/>
      <c r="Y41" s="100"/>
      <c r="Z41" s="101"/>
      <c r="AC41" s="47" t="s">
        <v>74</v>
      </c>
      <c r="AD41" s="48"/>
      <c r="AE41" s="48"/>
      <c r="AF41" s="48"/>
      <c r="AG41" s="55">
        <f>AG35-SUM(AG36:AG40)</f>
        <v>0</v>
      </c>
      <c r="AH41" s="55">
        <f>AH35-SUM(AH36:AH40)</f>
        <v>0</v>
      </c>
      <c r="AI41" s="56">
        <f>AI35-SUM(AI36:AI40)</f>
        <v>0</v>
      </c>
      <c r="AL41" s="4"/>
      <c r="AO41" s="300"/>
      <c r="AP41" s="133"/>
      <c r="AQ41" s="302"/>
      <c r="AR41" s="134"/>
      <c r="AS41" s="302"/>
      <c r="AT41" s="135"/>
      <c r="BO41" s="18"/>
      <c r="BR41" s="136" t="str">
        <f>IF(BR40&lt;0,BR40,"")</f>
        <v/>
      </c>
      <c r="BS41" s="136" t="str">
        <f t="shared" ref="BS41:CE41" si="16">IF(BS40&lt;0,BS40,"")</f>
        <v/>
      </c>
      <c r="BT41" s="136" t="str">
        <f t="shared" si="16"/>
        <v/>
      </c>
      <c r="BU41" s="136" t="str">
        <f t="shared" si="16"/>
        <v/>
      </c>
      <c r="BV41" s="137" t="str">
        <f t="shared" si="16"/>
        <v/>
      </c>
      <c r="BW41" s="138" t="str">
        <f t="shared" si="16"/>
        <v/>
      </c>
      <c r="BX41" s="138" t="str">
        <f t="shared" si="16"/>
        <v/>
      </c>
      <c r="BY41" s="139" t="str">
        <f t="shared" si="16"/>
        <v/>
      </c>
      <c r="BZ41" s="136" t="str">
        <f t="shared" si="16"/>
        <v/>
      </c>
      <c r="CA41" s="136" t="str">
        <f t="shared" si="16"/>
        <v/>
      </c>
      <c r="CB41" s="136" t="str">
        <f t="shared" si="16"/>
        <v/>
      </c>
      <c r="CC41" s="136" t="str">
        <f t="shared" si="16"/>
        <v/>
      </c>
      <c r="CD41" s="136" t="str">
        <f t="shared" si="16"/>
        <v/>
      </c>
      <c r="CE41" s="140" t="str">
        <f t="shared" si="16"/>
        <v/>
      </c>
      <c r="CF41" s="141">
        <f>SUM(BR41:CE41)</f>
        <v>0</v>
      </c>
    </row>
    <row r="42" spans="2:84" ht="15" customHeight="1" thickBot="1" x14ac:dyDescent="0.35">
      <c r="B42" s="99"/>
      <c r="C42" s="191"/>
      <c r="D42" s="191"/>
      <c r="E42" s="191"/>
      <c r="F42" s="191"/>
      <c r="G42" s="191"/>
      <c r="H42" s="188"/>
      <c r="K42" s="12" t="str">
        <f>IF(ISBLANK('Données à saisir'!A62),"",'Données à saisir'!A62)</f>
        <v>Prêt n°2 (nom de la banque)</v>
      </c>
      <c r="N42" s="131" t="str">
        <f>IF(ISBLANK('Données à saisir'!C62),"",'Données à saisir'!C62)</f>
        <v/>
      </c>
      <c r="O42" s="132" t="str">
        <f>IF(ISBLANK('Données à saisir'!D62),"",'Données à saisir'!D62)</f>
        <v/>
      </c>
      <c r="Q42" s="21">
        <f>IF(ISBLANK('Données à saisir'!B62),0,'Données à saisir'!B62)</f>
        <v>0</v>
      </c>
      <c r="T42" s="12" t="str">
        <f>K24</f>
        <v>Enseigne et éléments de communication</v>
      </c>
      <c r="X42" s="104">
        <f>'Données à saisir'!C50</f>
        <v>0</v>
      </c>
      <c r="Y42" s="104">
        <f>'Données à saisir'!D50</f>
        <v>0</v>
      </c>
      <c r="Z42" s="105">
        <f>'Données à saisir'!E50</f>
        <v>0</v>
      </c>
      <c r="AC42" s="16" t="s">
        <v>121</v>
      </c>
      <c r="AD42" s="1"/>
      <c r="AE42" s="1"/>
      <c r="AF42" s="1"/>
      <c r="AG42" s="26">
        <f>IF(ISERROR('Données à saisir'!B90+SUM('Données à saisir'!G70:G72)),0,'Données à saisir'!B90+SUM('Données à saisir'!G70:G72))</f>
        <v>0</v>
      </c>
      <c r="AH42" s="26">
        <f>'Données à saisir'!C90+SUM('Données à saisir'!H70:H72)</f>
        <v>0</v>
      </c>
      <c r="AI42" s="27">
        <f>'Données à saisir'!D90+SUM('Données à saisir'!I70:I72)</f>
        <v>0</v>
      </c>
      <c r="AL42" s="47" t="s">
        <v>91</v>
      </c>
      <c r="AM42" s="48"/>
      <c r="AN42" s="48"/>
      <c r="AO42" s="78">
        <f>AO27</f>
        <v>0</v>
      </c>
      <c r="AP42" s="142"/>
      <c r="AQ42" s="78">
        <f>AQ27</f>
        <v>0</v>
      </c>
      <c r="AR42" s="142"/>
      <c r="AS42" s="143">
        <f>AS27</f>
        <v>0</v>
      </c>
      <c r="AT42" s="56"/>
      <c r="AW42" s="90"/>
      <c r="AX42" s="90"/>
      <c r="AZ42" s="91"/>
      <c r="BA42" s="295"/>
      <c r="BB42" s="295"/>
      <c r="BC42" s="295"/>
      <c r="BF42" s="90"/>
      <c r="BG42" s="90"/>
      <c r="BI42" s="91"/>
      <c r="BJ42" s="4"/>
      <c r="BK42" s="4"/>
      <c r="BL42" s="4"/>
      <c r="BO42" s="144"/>
      <c r="BP42" s="74"/>
      <c r="BQ42" s="74"/>
      <c r="BR42" s="81"/>
      <c r="BS42" s="81"/>
      <c r="BT42" s="81"/>
      <c r="BU42" s="81"/>
      <c r="BV42" s="145"/>
      <c r="BY42" s="146"/>
      <c r="BZ42" s="81"/>
      <c r="CA42" s="81"/>
      <c r="CB42" s="81"/>
      <c r="CC42" s="81"/>
      <c r="CD42" s="81"/>
      <c r="CE42" s="147"/>
      <c r="CF42" s="148"/>
    </row>
    <row r="43" spans="2:84" ht="15" customHeight="1" x14ac:dyDescent="0.3">
      <c r="B43" s="99"/>
      <c r="C43" s="191"/>
      <c r="D43" s="191"/>
      <c r="E43" s="191"/>
      <c r="F43" s="191"/>
      <c r="G43" s="191"/>
      <c r="H43" s="188"/>
      <c r="K43" s="12" t="str">
        <f>IF(ISBLANK('Données à saisir'!A63),"",'Données à saisir'!A63)</f>
        <v>Prêt n°3 (nom de la banque)</v>
      </c>
      <c r="N43" s="131" t="str">
        <f>IF(ISBLANK('Données à saisir'!C63),"",'Données à saisir'!C63)</f>
        <v/>
      </c>
      <c r="O43" s="132" t="str">
        <f>IF(ISBLANK('Données à saisir'!D63),"",'Données à saisir'!D63)</f>
        <v/>
      </c>
      <c r="Q43" s="21">
        <f>IF(ISBLANK('Données à saisir'!B63),0,'Données à saisir'!B63)</f>
        <v>0</v>
      </c>
      <c r="T43" s="12" t="str">
        <f>K25</f>
        <v>Achat immobilier</v>
      </c>
      <c r="X43" s="104">
        <f>'Données à saisir'!C51</f>
        <v>0</v>
      </c>
      <c r="Y43" s="104">
        <f>'Données à saisir'!D51</f>
        <v>0</v>
      </c>
      <c r="Z43" s="105">
        <f>'Données à saisir'!E51</f>
        <v>0</v>
      </c>
      <c r="AC43" s="16" t="s">
        <v>122</v>
      </c>
      <c r="AD43" s="1"/>
      <c r="AE43" s="1"/>
      <c r="AF43" s="1"/>
      <c r="AG43" s="26">
        <f>'Données à saisir'!C39</f>
        <v>0</v>
      </c>
      <c r="AH43" s="26">
        <f>'Données à saisir'!D39</f>
        <v>0</v>
      </c>
      <c r="AI43" s="27">
        <f>'Données à saisir'!E39</f>
        <v>0</v>
      </c>
      <c r="AL43" s="149" t="s">
        <v>123</v>
      </c>
      <c r="AM43" s="1"/>
      <c r="AN43" s="1"/>
      <c r="AO43" s="62">
        <f>AO22</f>
        <v>0</v>
      </c>
      <c r="AP43" s="150"/>
      <c r="AQ43" s="62">
        <f>AQ22</f>
        <v>0</v>
      </c>
      <c r="AR43" s="150"/>
      <c r="AS43" s="151">
        <f>AS22</f>
        <v>0</v>
      </c>
      <c r="AT43" s="20"/>
      <c r="AW43" s="1"/>
      <c r="BA43" s="295"/>
      <c r="BB43" s="295"/>
      <c r="BC43" s="295"/>
      <c r="BF43" s="1"/>
      <c r="BJ43" s="4"/>
      <c r="BK43" s="4"/>
      <c r="BL43" s="4"/>
      <c r="BO43" s="152"/>
      <c r="BP43" s="1"/>
      <c r="BQ43" s="1"/>
      <c r="BR43" s="153"/>
      <c r="BS43" s="153"/>
      <c r="BT43" s="153"/>
      <c r="BU43" s="153"/>
      <c r="BV43" s="153"/>
      <c r="CE43" s="83"/>
    </row>
    <row r="44" spans="2:84" ht="15" customHeight="1" x14ac:dyDescent="0.3">
      <c r="B44" s="99"/>
      <c r="H44" s="188"/>
      <c r="K44" s="16" t="str">
        <f>IF(ISBLANK('Données à saisir'!A64),"",'Données à saisir'!A64)</f>
        <v>Subvention n°1 (libellé)</v>
      </c>
      <c r="Q44" s="17">
        <f>IF(ISBLANK('Données à saisir'!B64),0,'Données à saisir'!B64)</f>
        <v>0</v>
      </c>
      <c r="T44" s="12" t="str">
        <f>K26</f>
        <v>Travaux et aménagements</v>
      </c>
      <c r="X44" s="104">
        <f>'Données à saisir'!C52</f>
        <v>0</v>
      </c>
      <c r="Y44" s="104">
        <f>'Données à saisir'!D52</f>
        <v>0</v>
      </c>
      <c r="Z44" s="105">
        <f>'Données à saisir'!E52</f>
        <v>0</v>
      </c>
      <c r="AC44" s="47" t="s">
        <v>124</v>
      </c>
      <c r="AD44" s="48"/>
      <c r="AE44" s="48"/>
      <c r="AF44" s="48"/>
      <c r="AG44" s="55">
        <f>AG41-AG42-AG43</f>
        <v>0</v>
      </c>
      <c r="AH44" s="55">
        <f>AH41-AH42-AH43</f>
        <v>0</v>
      </c>
      <c r="AI44" s="56">
        <f>AI41-AI42-AI43</f>
        <v>0</v>
      </c>
      <c r="AL44" s="47" t="s">
        <v>93</v>
      </c>
      <c r="AM44" s="48"/>
      <c r="AN44" s="48"/>
      <c r="AO44" s="78">
        <f>AO42+AO43</f>
        <v>0</v>
      </c>
      <c r="AP44" s="142"/>
      <c r="AQ44" s="78">
        <f>AQ42+AQ43</f>
        <v>0</v>
      </c>
      <c r="AR44" s="142"/>
      <c r="AS44" s="143">
        <f>AS42+AS43</f>
        <v>0</v>
      </c>
      <c r="AT44" s="56"/>
      <c r="AW44" s="95"/>
      <c r="AZ44" s="96"/>
      <c r="BA44" s="97"/>
      <c r="BB44" s="97"/>
      <c r="BC44" s="97"/>
      <c r="BF44" s="95"/>
      <c r="BI44" s="96"/>
      <c r="BJ44" s="97"/>
      <c r="BK44" s="97"/>
      <c r="BL44" s="97"/>
      <c r="BO44" s="1"/>
      <c r="BR44" s="153"/>
      <c r="BS44" s="153"/>
      <c r="BT44" s="153"/>
      <c r="BU44" s="153"/>
      <c r="BV44" s="153"/>
      <c r="CE44" s="83"/>
    </row>
    <row r="45" spans="2:84" ht="15" customHeight="1" x14ac:dyDescent="0.3">
      <c r="B45" s="80"/>
      <c r="C45" s="74"/>
      <c r="D45" s="74"/>
      <c r="E45" s="74"/>
      <c r="F45" s="74"/>
      <c r="G45" s="74"/>
      <c r="H45" s="82"/>
      <c r="K45" s="16" t="str">
        <f>IF(ISBLANK('Données à saisir'!A65),"",'Données à saisir'!A65)</f>
        <v>Subvention n°2 (libellé)</v>
      </c>
      <c r="Q45" s="17">
        <f>IF(ISBLANK('Données à saisir'!B65),0,'Données à saisir'!B65)</f>
        <v>0</v>
      </c>
      <c r="T45" s="12" t="str">
        <f>K27</f>
        <v>Matériel</v>
      </c>
      <c r="X45" s="104">
        <f>'Données à saisir'!C53</f>
        <v>0</v>
      </c>
      <c r="Y45" s="104">
        <f>'Données à saisir'!D53</f>
        <v>0</v>
      </c>
      <c r="Z45" s="105">
        <f>'Données à saisir'!E53</f>
        <v>0</v>
      </c>
      <c r="AC45" s="16" t="str">
        <f>IF(ISERROR(+IF((VLOOKUP('Données à saisir'!B8,'Données à saisir'!J11:K16,2,0))="IR","","Impôt sur les sociétés")),"",+IF((VLOOKUP('Données à saisir'!B8,'Données à saisir'!J11:K16,2,0))="IR","","Impôt sur les sociétés"))</f>
        <v/>
      </c>
      <c r="AG45" s="26" t="str">
        <f>IF(AC45="Impôt sur les sociétés",IF(AG44&lt;0,0,IF(AG44&gt;38120,38120*0.15+(AG44-38120)*28%,AG44*0.15)),"")</f>
        <v/>
      </c>
      <c r="AH45" s="26" t="str">
        <f>IF(AC45="Impôt sur les sociétés",IF(AH44&lt;0,0,IF(AH44&gt;38120,38120*0.15+(AH44-38120)*28%,AH44*0.15)),"")</f>
        <v/>
      </c>
      <c r="AI45" s="27" t="str">
        <f>+IF(AC45="Impôt sur les sociétés",IF(AI44&lt;0,0,IF(AI44&gt;38120,38120*0.15+(AI44-38120)*28%,AI44*0.15)),"")</f>
        <v/>
      </c>
      <c r="AL45" s="18" t="s">
        <v>125</v>
      </c>
      <c r="AO45" s="62">
        <f>IF(ISERROR(SUM('Données à saisir'!J70:J72)),0,SUM('Données à saisir'!J70:J72))</f>
        <v>0</v>
      </c>
      <c r="AP45" s="150"/>
      <c r="AQ45" s="62">
        <f>SUM('Données à saisir'!K70:K72)</f>
        <v>0</v>
      </c>
      <c r="AR45" s="150"/>
      <c r="AS45" s="151">
        <f>SUM('Données à saisir'!L70:L72)</f>
        <v>0</v>
      </c>
      <c r="AT45" s="20"/>
      <c r="AW45" s="95"/>
      <c r="AZ45" s="96"/>
      <c r="BA45" s="97"/>
      <c r="BB45" s="97"/>
      <c r="BC45" s="97"/>
      <c r="BF45" s="95"/>
      <c r="BI45" s="96"/>
      <c r="BJ45" s="97"/>
      <c r="BK45" s="97"/>
      <c r="BL45" s="97"/>
      <c r="BO45" s="152"/>
      <c r="BR45" s="153"/>
      <c r="BS45" s="153"/>
      <c r="BT45" s="153"/>
      <c r="BU45" s="153"/>
      <c r="BV45" s="153"/>
    </row>
    <row r="46" spans="2:84" ht="15" customHeight="1" x14ac:dyDescent="0.3">
      <c r="B46" s="182"/>
      <c r="C46" s="182"/>
      <c r="D46" s="182"/>
      <c r="E46" s="182"/>
      <c r="F46" s="182"/>
      <c r="G46" s="182"/>
      <c r="H46" s="182"/>
      <c r="K46" s="16" t="str">
        <f>IF(ISBLANK('Données à saisir'!A66),"",'Données à saisir'!A66)</f>
        <v>Autre financement (libellé)</v>
      </c>
      <c r="Q46" s="17" t="str">
        <f>IF(ISBLANK('Données à saisir'!B66),"",'Données à saisir'!B66)</f>
        <v/>
      </c>
      <c r="T46" s="12" t="str">
        <f>K28</f>
        <v>Matériel de bureau</v>
      </c>
      <c r="X46" s="104">
        <f>'Données à saisir'!C54</f>
        <v>0</v>
      </c>
      <c r="Y46" s="104">
        <f>'Données à saisir'!D54</f>
        <v>0</v>
      </c>
      <c r="Z46" s="105">
        <f>'Données à saisir'!E54</f>
        <v>0</v>
      </c>
      <c r="AC46" s="89"/>
      <c r="AG46" s="19"/>
      <c r="AH46" s="19"/>
      <c r="AI46" s="27"/>
      <c r="AL46" s="154" t="s">
        <v>126</v>
      </c>
      <c r="AM46" s="155"/>
      <c r="AN46" s="155"/>
      <c r="AO46" s="147">
        <f>AO44-AO45</f>
        <v>0</v>
      </c>
      <c r="AP46" s="156"/>
      <c r="AQ46" s="147">
        <f>AQ44-AQ45</f>
        <v>0</v>
      </c>
      <c r="AR46" s="156"/>
      <c r="AS46" s="157">
        <f>AS44-AS45</f>
        <v>0</v>
      </c>
      <c r="AT46" s="145"/>
      <c r="AW46" s="106"/>
      <c r="AX46" s="107"/>
      <c r="AZ46" s="107"/>
      <c r="BA46" s="108"/>
      <c r="BB46" s="108"/>
      <c r="BC46" s="108"/>
      <c r="BF46" s="106"/>
      <c r="BG46" s="107"/>
      <c r="BI46" s="107"/>
      <c r="BJ46" s="108"/>
      <c r="BK46" s="108"/>
      <c r="BL46" s="108"/>
      <c r="BO46" s="158"/>
      <c r="BR46" s="151"/>
      <c r="BS46" s="151"/>
      <c r="BT46" s="151"/>
      <c r="BU46" s="151"/>
      <c r="BV46" s="153"/>
    </row>
    <row r="47" spans="2:84" ht="15" customHeight="1" x14ac:dyDescent="0.3">
      <c r="B47" s="182"/>
      <c r="D47" s="193"/>
      <c r="E47" s="193"/>
      <c r="F47" s="194" t="s">
        <v>286</v>
      </c>
      <c r="G47" s="193"/>
      <c r="H47" s="195">
        <f ca="1">TODAY()</f>
        <v>44777</v>
      </c>
      <c r="K47" s="99"/>
      <c r="Q47" s="159"/>
      <c r="T47" s="80"/>
      <c r="U47" s="74"/>
      <c r="V47" s="74"/>
      <c r="W47" s="74"/>
      <c r="X47" s="160"/>
      <c r="Y47" s="160"/>
      <c r="Z47" s="161"/>
      <c r="AC47" s="47" t="s">
        <v>127</v>
      </c>
      <c r="AD47" s="48"/>
      <c r="AE47" s="48"/>
      <c r="AF47" s="48"/>
      <c r="AG47" s="55">
        <f>AG44-SUM(AG45)</f>
        <v>0</v>
      </c>
      <c r="AH47" s="55">
        <f>AH44-SUM(AH45)</f>
        <v>0</v>
      </c>
      <c r="AI47" s="56">
        <f>AI44-SUM(AI45)</f>
        <v>0</v>
      </c>
      <c r="BO47" s="1"/>
      <c r="BR47" s="153"/>
      <c r="BS47" s="153"/>
      <c r="BT47" s="153"/>
      <c r="BU47" s="153"/>
      <c r="BV47" s="153"/>
    </row>
    <row r="48" spans="2:84" ht="15" customHeight="1" x14ac:dyDescent="0.3">
      <c r="B48" s="182"/>
      <c r="C48" s="182"/>
      <c r="D48" s="182"/>
      <c r="E48" s="182"/>
      <c r="F48" s="182"/>
      <c r="G48" s="182"/>
      <c r="H48" s="182"/>
      <c r="K48" s="162"/>
      <c r="L48" s="74"/>
      <c r="M48" s="74"/>
      <c r="N48" s="74"/>
      <c r="O48" s="155" t="s">
        <v>128</v>
      </c>
      <c r="P48" s="74"/>
      <c r="Q48" s="98">
        <f>SUM(Q37,Q40,Q44:Q46)</f>
        <v>0</v>
      </c>
      <c r="T48" s="163" t="s">
        <v>129</v>
      </c>
      <c r="U48" s="117"/>
      <c r="V48" s="117"/>
      <c r="W48" s="117"/>
      <c r="X48" s="164">
        <f>SUM(X31,X40)</f>
        <v>0</v>
      </c>
      <c r="Y48" s="164">
        <f>SUM(Y31,Y40)</f>
        <v>0</v>
      </c>
      <c r="Z48" s="165">
        <f>SUM(Z31,Z40)</f>
        <v>0</v>
      </c>
      <c r="AC48" s="162"/>
      <c r="AD48" s="74"/>
      <c r="AE48" s="74"/>
      <c r="AF48" s="74"/>
      <c r="AG48" s="81"/>
      <c r="AH48" s="166"/>
      <c r="AI48" s="145"/>
      <c r="BO48" s="158"/>
      <c r="BR48" s="153"/>
      <c r="BS48" s="153"/>
      <c r="BT48" s="153"/>
      <c r="BU48" s="151"/>
      <c r="BV48" s="153"/>
    </row>
    <row r="49" spans="2:84" s="196" customFormat="1" ht="26.25" customHeight="1" x14ac:dyDescent="0.3">
      <c r="B49" s="349" t="s">
        <v>295</v>
      </c>
      <c r="C49" s="349"/>
      <c r="D49" s="349"/>
      <c r="E49" s="349"/>
      <c r="F49" s="349"/>
      <c r="G49" s="349"/>
      <c r="H49" s="197">
        <v>1</v>
      </c>
      <c r="K49" s="349" t="str">
        <f>$B$49</f>
        <v>Ce modèle de plan financier est proposé par la pépinière d'entreprises Le Faisceau Sud selon le modèle de WikiCréa. (www.creerentreprise.fr)</v>
      </c>
      <c r="L49" s="349"/>
      <c r="M49" s="349"/>
      <c r="N49" s="349"/>
      <c r="O49" s="349"/>
      <c r="P49" s="349"/>
      <c r="Q49" s="197">
        <v>2</v>
      </c>
      <c r="T49" s="349" t="str">
        <f>$B$49</f>
        <v>Ce modèle de plan financier est proposé par la pépinière d'entreprises Le Faisceau Sud selon le modèle de WikiCréa. (www.creerentreprise.fr)</v>
      </c>
      <c r="U49" s="349"/>
      <c r="V49" s="349"/>
      <c r="W49" s="349"/>
      <c r="X49" s="349"/>
      <c r="Y49" s="349"/>
      <c r="Z49" s="197">
        <v>3</v>
      </c>
      <c r="AC49" s="349" t="str">
        <f>$B$49</f>
        <v>Ce modèle de plan financier est proposé par la pépinière d'entreprises Le Faisceau Sud selon le modèle de WikiCréa. (www.creerentreprise.fr)</v>
      </c>
      <c r="AD49" s="349"/>
      <c r="AE49" s="349"/>
      <c r="AF49" s="349"/>
      <c r="AG49" s="349"/>
      <c r="AH49" s="349"/>
      <c r="AI49" s="197">
        <v>3</v>
      </c>
      <c r="AL49" s="349" t="str">
        <f>$B$49</f>
        <v>Ce modèle de plan financier est proposé par la pépinière d'entreprises Le Faisceau Sud selon le modèle de WikiCréa. (www.creerentreprise.fr)</v>
      </c>
      <c r="AM49" s="349"/>
      <c r="AN49" s="349"/>
      <c r="AO49" s="349"/>
      <c r="AP49" s="349"/>
      <c r="AQ49" s="349"/>
      <c r="AT49" s="197">
        <v>4</v>
      </c>
      <c r="AW49" s="349" t="str">
        <f>$B$49</f>
        <v>Ce modèle de plan financier est proposé par la pépinière d'entreprises Le Faisceau Sud selon le modèle de WikiCréa. (www.creerentreprise.fr)</v>
      </c>
      <c r="AX49" s="349"/>
      <c r="AY49" s="349"/>
      <c r="AZ49" s="349"/>
      <c r="BA49" s="349"/>
      <c r="BB49" s="349"/>
      <c r="BC49" s="196">
        <v>6</v>
      </c>
      <c r="BF49" s="349" t="str">
        <f>$B$49</f>
        <v>Ce modèle de plan financier est proposé par la pépinière d'entreprises Le Faisceau Sud selon le modèle de WikiCréa. (www.creerentreprise.fr)</v>
      </c>
      <c r="BG49" s="349"/>
      <c r="BH49" s="349"/>
      <c r="BI49" s="349"/>
      <c r="BJ49" s="349"/>
      <c r="BK49" s="349"/>
      <c r="BL49" s="196">
        <v>7</v>
      </c>
      <c r="BO49" s="349" t="str">
        <f>$B$49</f>
        <v>Ce modèle de plan financier est proposé par la pépinière d'entreprises Le Faisceau Sud selon le modèle de WikiCréa. (www.creerentreprise.fr)</v>
      </c>
      <c r="BP49" s="349"/>
      <c r="BQ49" s="349"/>
      <c r="BR49" s="349"/>
      <c r="BS49" s="349"/>
      <c r="BT49" s="349"/>
      <c r="BV49" s="197">
        <v>5</v>
      </c>
      <c r="BY49" s="349" t="str">
        <f>$B$49</f>
        <v>Ce modèle de plan financier est proposé par la pépinière d'entreprises Le Faisceau Sud selon le modèle de WikiCréa. (www.creerentreprise.fr)</v>
      </c>
      <c r="BZ49" s="349"/>
      <c r="CA49" s="349"/>
      <c r="CB49" s="349"/>
      <c r="CC49" s="349"/>
      <c r="CD49" s="349"/>
      <c r="CF49" s="197">
        <v>6</v>
      </c>
    </row>
    <row r="51" spans="2:84" ht="15" hidden="1" customHeight="1" x14ac:dyDescent="0.3">
      <c r="X51" s="83"/>
      <c r="AG51" s="83"/>
      <c r="AO51" s="83"/>
      <c r="AP51" s="83"/>
      <c r="BA51" s="83"/>
      <c r="BJ51" s="83"/>
      <c r="BS51" s="83"/>
      <c r="BT51" s="83"/>
    </row>
    <row r="52" spans="2:84" ht="15" hidden="1" customHeight="1" x14ac:dyDescent="0.3">
      <c r="X52" s="83"/>
      <c r="Y52" s="83"/>
      <c r="Z52" s="83"/>
      <c r="AC52" t="s">
        <v>130</v>
      </c>
      <c r="AG52" s="83">
        <f>AG35-SUM(AG36:AG38,AG42:AG43)</f>
        <v>0</v>
      </c>
      <c r="AH52" s="83">
        <f>AH35-SUM(AH36:AH38,AH42:AH43)</f>
        <v>0</v>
      </c>
      <c r="AI52" s="83">
        <f>AI35-SUM(AI36:AI38,AI42:AI43)</f>
        <v>0</v>
      </c>
      <c r="AO52" s="83"/>
      <c r="AP52" s="83"/>
      <c r="AQ52" s="83"/>
      <c r="AR52" s="83"/>
      <c r="AS52" s="83"/>
      <c r="AT52" s="83"/>
      <c r="BA52" s="83"/>
      <c r="BB52" s="83"/>
      <c r="BC52" s="83"/>
      <c r="BJ52" s="83"/>
      <c r="BK52" s="83"/>
      <c r="BL52" s="83"/>
      <c r="BS52" s="83"/>
      <c r="BT52" s="83"/>
      <c r="BU52" s="83"/>
      <c r="BV52" s="83"/>
    </row>
    <row r="53" spans="2:84" ht="15" hidden="1" customHeight="1" x14ac:dyDescent="0.3">
      <c r="AI53" s="83"/>
    </row>
    <row r="54" spans="2:84" ht="15" hidden="1" customHeight="1" x14ac:dyDescent="0.3">
      <c r="AG54" s="83"/>
    </row>
    <row r="55" spans="2:84" ht="15" hidden="1" customHeight="1" x14ac:dyDescent="0.3">
      <c r="AG55" s="83"/>
    </row>
  </sheetData>
  <sheetProtection algorithmName="SHA-512" hashValue="e3gUcjSOuD+T9l448gzdXXB4eMbsSCXNK3bqDb6miDGOl00zAjO4jZUKiKQ4HoxruXc4MP/J/Mk73DGYqSaVwg==" saltValue="YHC2/CmjdgabPJlpDZzi4w==" spinCount="100000" sheet="1" objects="1" selectLockedCells="1" selectUnlockedCells="1"/>
  <mergeCells count="70">
    <mergeCell ref="BF49:BK49"/>
    <mergeCell ref="BO49:BT49"/>
    <mergeCell ref="BY49:CD49"/>
    <mergeCell ref="B49:G49"/>
    <mergeCell ref="K49:P49"/>
    <mergeCell ref="T49:Y49"/>
    <mergeCell ref="AL49:AQ49"/>
    <mergeCell ref="AW49:BB49"/>
    <mergeCell ref="AC49:AH49"/>
    <mergeCell ref="BO2:BV4"/>
    <mergeCell ref="BY2:CF4"/>
    <mergeCell ref="E6:G7"/>
    <mergeCell ref="AG8:AG9"/>
    <mergeCell ref="AH8:AH9"/>
    <mergeCell ref="AI8:AI9"/>
    <mergeCell ref="K9:P10"/>
    <mergeCell ref="Q9:Q10"/>
    <mergeCell ref="BA9:BA10"/>
    <mergeCell ref="BB9:BB10"/>
    <mergeCell ref="K2:Q4"/>
    <mergeCell ref="T2:Z4"/>
    <mergeCell ref="AC2:AI4"/>
    <mergeCell ref="AL2:AT4"/>
    <mergeCell ref="AW2:BC4"/>
    <mergeCell ref="BF2:BL4"/>
    <mergeCell ref="BS13:BS14"/>
    <mergeCell ref="BT13:BT14"/>
    <mergeCell ref="BC9:BC10"/>
    <mergeCell ref="AO11:AO12"/>
    <mergeCell ref="AP11:AP12"/>
    <mergeCell ref="AQ11:AQ12"/>
    <mergeCell ref="AR11:AR12"/>
    <mergeCell ref="AS11:AS12"/>
    <mergeCell ref="AT11:AT12"/>
    <mergeCell ref="CC13:CC14"/>
    <mergeCell ref="CD13:CD14"/>
    <mergeCell ref="CE13:CE14"/>
    <mergeCell ref="CF13:CF14"/>
    <mergeCell ref="C23:G25"/>
    <mergeCell ref="T25:Z27"/>
    <mergeCell ref="BU13:BU14"/>
    <mergeCell ref="BV13:BV14"/>
    <mergeCell ref="BY13:BY14"/>
    <mergeCell ref="BZ13:BZ14"/>
    <mergeCell ref="CA13:CA14"/>
    <mergeCell ref="CB13:CB14"/>
    <mergeCell ref="BJ12:BJ13"/>
    <mergeCell ref="BK12:BK13"/>
    <mergeCell ref="BL12:BL13"/>
    <mergeCell ref="BR13:BR14"/>
    <mergeCell ref="BI28:BJ28"/>
    <mergeCell ref="AW29:BC31"/>
    <mergeCell ref="C33:G35"/>
    <mergeCell ref="K34:P35"/>
    <mergeCell ref="Q34:Q35"/>
    <mergeCell ref="AL34:AT36"/>
    <mergeCell ref="BA34:BA35"/>
    <mergeCell ref="BB34:BB35"/>
    <mergeCell ref="BC34:BC35"/>
    <mergeCell ref="BC42:BC43"/>
    <mergeCell ref="C38:G38"/>
    <mergeCell ref="C41:G41"/>
    <mergeCell ref="B13:H20"/>
    <mergeCell ref="AO40:AO41"/>
    <mergeCell ref="AQ40:AQ41"/>
    <mergeCell ref="AS40:AS41"/>
    <mergeCell ref="C37:G37"/>
    <mergeCell ref="BA42:BA43"/>
    <mergeCell ref="BB42:BB43"/>
    <mergeCell ref="C28:G32"/>
  </mergeCells>
  <printOptions horizontalCentered="1" verticalCentered="1"/>
  <pageMargins left="0" right="0" top="0" bottom="0" header="0.31496062992125984" footer="0.31496062992125984"/>
  <pageSetup paperSize="9" scale="94" fitToWidth="9" orientation="portrait" r:id="rId1"/>
  <colBreaks count="5" manualBreakCount="5">
    <brk id="9" max="1048575" man="1"/>
    <brk id="27" max="1048575" man="1"/>
    <brk id="36" max="1048575" man="1"/>
    <brk id="47" max="1048575" man="1"/>
    <brk id="7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Données à saisir</vt:lpstr>
      <vt:lpstr>Plan financier à imprimer</vt:lpstr>
      <vt:lpstr>'Données à saisir'!Zone_d_impression</vt:lpstr>
      <vt:lpstr>'Plan financier à imprimer'!Zone_d_impression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2022-08-04T08:35:59Z</cp:lastPrinted>
  <dcterms:created xsi:type="dcterms:W3CDTF">2022-05-20T12:13:10Z</dcterms:created>
  <dcterms:modified xsi:type="dcterms:W3CDTF">2022-08-04T08:36:11Z</dcterms:modified>
</cp:coreProperties>
</file>